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26'!$A$1:$P$40</definedName>
    <definedName name="_xlnm.Print_Area" localSheetId="2">'Сведения'!$A$1:$G$64</definedName>
  </definedNames>
  <calcPr fullCalcOnLoad="1"/>
</workbook>
</file>

<file path=xl/sharedStrings.xml><?xml version="1.0" encoding="utf-8"?>
<sst xmlns="http://schemas.openxmlformats.org/spreadsheetml/2006/main" count="631" uniqueCount="333">
  <si>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</si>
  <si>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</si>
  <si>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</si>
  <si>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</si>
  <si>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</si>
  <si>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</si>
  <si>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</si>
  <si>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</si>
  <si>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</si>
  <si>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</si>
  <si>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</si>
  <si>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</si>
  <si>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</si>
  <si>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</si>
  <si>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</si>
  <si>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</si>
  <si>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</si>
  <si>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</si>
  <si>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</si>
  <si>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</si>
  <si>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</si>
  <si>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</si>
  <si>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</si>
  <si>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</si>
  <si>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</si>
  <si>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</si>
  <si>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</si>
  <si>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</si>
  <si>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Томотолова Л.Ю.</t>
  </si>
  <si>
    <t>2-64-44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</si>
  <si>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</si>
  <si>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</si>
  <si>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</si>
  <si>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</si>
  <si>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</si>
  <si>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</si>
  <si>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</si>
  <si>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</si>
  <si>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</si>
  <si>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</si>
  <si>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</si>
  <si>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</si>
  <si>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</si>
  <si>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</si>
  <si>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</si>
  <si>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</si>
  <si>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</si>
  <si>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</si>
  <si>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</si>
  <si>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</si>
  <si>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</si>
  <si>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</si>
  <si>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</si>
  <si>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</si>
  <si>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</si>
  <si>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</si>
  <si>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</si>
  <si>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</si>
  <si>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</si>
  <si>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</si>
  <si>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</si>
  <si>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</si>
  <si>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</si>
  <si>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</si>
  <si>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</si>
  <si>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</si>
  <si>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</si>
  <si>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</si>
  <si>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</si>
  <si>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</si>
  <si>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</si>
  <si>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</si>
  <si>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</si>
  <si>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</si>
  <si>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</si>
  <si>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</si>
  <si>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</si>
  <si>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</si>
  <si>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</si>
  <si>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</si>
  <si>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</si>
  <si>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</si>
  <si>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</si>
  <si>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</si>
  <si>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</si>
  <si>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</si>
  <si>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</si>
  <si>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</si>
  <si>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</si>
  <si>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</si>
  <si>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</si>
  <si>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</si>
  <si>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</si>
  <si>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</si>
  <si>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</si>
  <si>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</si>
  <si>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</si>
  <si>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</si>
  <si>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</si>
  <si>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</si>
  <si>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</si>
  <si>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</si>
  <si>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младшим воспитателям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</si>
  <si>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</si>
  <si>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</si>
  <si>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</si>
  <si>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</si>
  <si>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</si>
  <si>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</si>
  <si>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</si>
  <si>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</si>
  <si>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</si>
  <si>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</si>
  <si>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</si>
  <si>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</si>
  <si>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</si>
  <si>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</si>
  <si>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</si>
  <si>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</si>
  <si>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</si>
  <si>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</si>
  <si>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</si>
  <si>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</si>
  <si>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</si>
  <si>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</si>
  <si>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</si>
  <si>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</si>
  <si>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</si>
  <si>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</si>
  <si>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</si>
  <si>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</si>
  <si>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</si>
  <si>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</si>
  <si>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</si>
  <si>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</si>
  <si>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</si>
  <si>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</si>
  <si>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</si>
  <si>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</si>
  <si>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</si>
  <si>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</si>
  <si>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</si>
  <si>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</si>
  <si>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</si>
  <si>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</si>
  <si>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</si>
  <si>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</si>
  <si>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</si>
  <si>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</si>
  <si>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</si>
  <si>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</si>
  <si>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</si>
  <si>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</si>
  <si>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</si>
  <si>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</si>
  <si>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</si>
  <si>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</si>
  <si>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</si>
  <si>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</si>
  <si>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</si>
  <si>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</si>
  <si>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</si>
  <si>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</si>
  <si>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</si>
  <si>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</si>
  <si>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</si>
  <si>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</si>
  <si>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</si>
  <si>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</si>
  <si>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</si>
  <si>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</si>
  <si>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</si>
  <si>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</si>
  <si>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</si>
  <si>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</si>
  <si>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</si>
  <si>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</si>
  <si>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</si>
  <si>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</si>
  <si>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</si>
  <si>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</si>
  <si>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</si>
  <si>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</si>
  <si>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</si>
  <si>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</si>
  <si>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</si>
  <si>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</si>
  <si>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</si>
  <si>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</si>
  <si>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</si>
  <si>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</si>
  <si>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</si>
  <si>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</si>
  <si>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</si>
  <si>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</si>
  <si>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</si>
  <si>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</si>
  <si>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</si>
  <si>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</si>
  <si>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</si>
  <si>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</si>
  <si>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</si>
  <si>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</si>
  <si>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</si>
  <si>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</si>
  <si>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</si>
  <si>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</si>
  <si>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</si>
  <si>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</si>
  <si>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</si>
  <si>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</si>
  <si>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</si>
  <si>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</si>
  <si>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</si>
  <si>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</si>
  <si>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</si>
  <si>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</si>
  <si>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</si>
  <si>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</si>
  <si>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</si>
  <si>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</si>
  <si>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</si>
  <si>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</si>
  <si>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</si>
  <si>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</si>
  <si>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</si>
  <si>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</si>
  <si>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</si>
  <si>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</si>
  <si>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</si>
  <si>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</si>
  <si>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</si>
  <si>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</si>
  <si>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</si>
  <si>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</si>
  <si>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</si>
  <si>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</si>
  <si>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</si>
  <si>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</si>
  <si>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</si>
  <si>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</si>
  <si>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</si>
  <si>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</si>
  <si>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</si>
  <si>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</si>
  <si>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</si>
  <si>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</si>
  <si>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</si>
  <si>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</si>
  <si>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</si>
  <si>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</si>
  <si>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</si>
  <si>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</si>
  <si>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</si>
  <si>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</si>
  <si>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</si>
  <si>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</si>
  <si>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</si>
  <si>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</si>
  <si>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</si>
  <si>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</si>
  <si>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</si>
  <si>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</si>
  <si>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</si>
  <si>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</si>
  <si>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</si>
  <si>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</si>
  <si>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</si>
  <si>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</si>
  <si>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</si>
  <si>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</si>
  <si>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</si>
  <si>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</si>
  <si>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</si>
  <si>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</si>
  <si>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</si>
  <si>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</si>
  <si>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</si>
  <si>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</si>
  <si>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</si>
  <si>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</si>
  <si>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</si>
  <si>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</si>
  <si>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</si>
  <si>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</si>
  <si>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</si>
  <si>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</si>
  <si>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</si>
  <si>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</si>
  <si>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</si>
  <si>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</si>
  <si>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</si>
  <si>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</si>
  <si>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</si>
  <si>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</si>
  <si>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</si>
  <si>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</si>
  <si>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</si>
  <si>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</si>
  <si>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</si>
  <si>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</si>
  <si>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</si>
  <si>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</si>
  <si>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</si>
  <si>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</si>
  <si>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</si>
  <si>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</si>
  <si>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</si>
  <si>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</si>
  <si>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</si>
  <si>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</si>
  <si>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03.03.2015</t>
  </si>
  <si>
    <t>144 212</t>
  </si>
  <si>
    <t>580,23</t>
  </si>
  <si>
    <t>-580,23</t>
  </si>
  <si>
    <t>212 144</t>
  </si>
  <si>
    <t>Начальник Управления образования администрации города Троицка</t>
  </si>
  <si>
    <t>О.А.Копылова</t>
  </si>
  <si>
    <t>340 341</t>
  </si>
  <si>
    <t>Компенсация части платы, взимаемой с родителей</t>
  </si>
  <si>
    <t>27</t>
  </si>
  <si>
    <t>апреля</t>
  </si>
  <si>
    <t>27.04.2015</t>
  </si>
  <si>
    <t>1004</t>
  </si>
  <si>
    <t>6040204</t>
  </si>
  <si>
    <t>5</t>
  </si>
  <si>
    <t>111</t>
  </si>
  <si>
    <t>5452</t>
  </si>
  <si>
    <t>от "27 "апреля 2015г.</t>
  </si>
  <si>
    <t>262</t>
  </si>
  <si>
    <t>578,83</t>
  </si>
  <si>
    <t>-200</t>
  </si>
  <si>
    <t>-378,83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</si>
</sst>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24" borderId="11" xfId="0" applyNumberFormat="1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24" borderId="12" xfId="0" applyNumberFormat="1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right"/>
    </xf>
    <xf numFmtId="4" fontId="15" fillId="24" borderId="1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24" borderId="28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left" vertical="center" wrapText="1"/>
    </xf>
    <xf numFmtId="49" fontId="46" fillId="24" borderId="13" xfId="0" applyNumberFormat="1" applyFont="1" applyFill="1" applyBorder="1" applyAlignment="1">
      <alignment horizontal="center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49" fontId="46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48" fillId="0" borderId="29" xfId="0" applyNumberFormat="1" applyFont="1" applyBorder="1" applyAlignment="1">
      <alignment horizontal="right" vertical="center" wrapText="1"/>
    </xf>
    <xf numFmtId="4" fontId="0" fillId="25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15" fillId="0" borderId="10" xfId="6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6" fillId="24" borderId="31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2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3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3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FX15" sqref="FX15"/>
    </sheetView>
  </sheetViews>
  <sheetFormatPr defaultColWidth="0.85546875" defaultRowHeight="12.75"/>
  <cols>
    <col min="1" max="16384" width="0.85546875" style="47" customWidth="1"/>
  </cols>
  <sheetData>
    <row r="1" s="83" customFormat="1" ht="11.25" customHeight="1">
      <c r="BM1" s="83" t="s">
        <v>164</v>
      </c>
    </row>
    <row r="2" s="83" customFormat="1" ht="11.25" customHeight="1">
      <c r="BM2" s="88" t="s">
        <v>165</v>
      </c>
    </row>
    <row r="3" s="83" customFormat="1" ht="11.25" customHeight="1">
      <c r="BM3" s="83" t="s">
        <v>166</v>
      </c>
    </row>
    <row r="4" s="83" customFormat="1" ht="11.25" customHeight="1">
      <c r="BM4" s="88" t="s">
        <v>167</v>
      </c>
    </row>
    <row r="5" spans="65:69" s="83" customFormat="1" ht="11.25" customHeight="1">
      <c r="BM5" s="83" t="s">
        <v>168</v>
      </c>
      <c r="BQ5" s="88"/>
    </row>
    <row r="6" s="83" customFormat="1" ht="11.25" customHeight="1">
      <c r="BM6" s="88"/>
    </row>
    <row r="7" spans="57:108" ht="15">
      <c r="BE7" s="174" t="s">
        <v>169</v>
      </c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</row>
    <row r="8" spans="57:108" ht="34.5" customHeight="1">
      <c r="BE8" s="175" t="s">
        <v>316</v>
      </c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</row>
    <row r="9" spans="57:108" s="83" customFormat="1" ht="12">
      <c r="BE9" s="176" t="s">
        <v>38</v>
      </c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</row>
    <row r="10" spans="57:108" ht="15"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CA10" s="177" t="s">
        <v>317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</row>
    <row r="11" spans="57:108" s="83" customFormat="1" ht="12">
      <c r="BE11" s="173" t="s">
        <v>41</v>
      </c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CA11" s="173" t="s">
        <v>42</v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65:99" ht="15">
      <c r="BM12" s="89" t="s">
        <v>170</v>
      </c>
      <c r="BN12" s="183"/>
      <c r="BO12" s="183"/>
      <c r="BP12" s="183"/>
      <c r="BQ12" s="183"/>
      <c r="BR12" s="47" t="s">
        <v>170</v>
      </c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4">
        <v>20</v>
      </c>
      <c r="CN12" s="184"/>
      <c r="CO12" s="184"/>
      <c r="CP12" s="184"/>
      <c r="CQ12" s="185" t="s">
        <v>258</v>
      </c>
      <c r="CR12" s="185"/>
      <c r="CS12" s="185"/>
      <c r="CT12" s="185"/>
      <c r="CU12" s="47" t="s">
        <v>171</v>
      </c>
    </row>
    <row r="13" ht="15">
      <c r="CY13" s="91"/>
    </row>
    <row r="14" spans="1:108" ht="16.5">
      <c r="A14" s="178" t="s">
        <v>172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</row>
    <row r="15" spans="1:108" ht="16.5">
      <c r="A15" s="178" t="s">
        <v>166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36:58" s="92" customFormat="1" ht="16.5">
      <c r="AJ16" s="93"/>
      <c r="AM16" s="93"/>
      <c r="AV16" s="94"/>
      <c r="AW16" s="94"/>
      <c r="AX16" s="94"/>
      <c r="BA16" s="94" t="s">
        <v>173</v>
      </c>
      <c r="BB16" s="179" t="s">
        <v>258</v>
      </c>
      <c r="BC16" s="179"/>
      <c r="BD16" s="179"/>
      <c r="BE16" s="179"/>
      <c r="BF16" s="92" t="s">
        <v>174</v>
      </c>
    </row>
    <row r="17" ht="4.5" customHeight="1"/>
    <row r="18" spans="87:108" ht="17.25" customHeight="1">
      <c r="CI18" s="95"/>
      <c r="CJ18" s="95"/>
      <c r="CK18" s="95"/>
      <c r="CL18" s="95"/>
      <c r="CM18" s="95"/>
      <c r="CN18" s="95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7:108" ht="15" customHeight="1">
      <c r="CI19" s="95"/>
      <c r="CJ19" s="95"/>
      <c r="CK19" s="95"/>
      <c r="CL19" s="95"/>
      <c r="CM19" s="90"/>
      <c r="CN19" s="95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36:108" ht="15" customHeight="1">
      <c r="AJ20" s="49"/>
      <c r="AK20" s="98" t="s">
        <v>170</v>
      </c>
      <c r="AL20" s="180" t="s">
        <v>320</v>
      </c>
      <c r="AM20" s="180"/>
      <c r="AN20" s="180"/>
      <c r="AO20" s="180"/>
      <c r="AP20" s="49" t="s">
        <v>170</v>
      </c>
      <c r="AQ20" s="49"/>
      <c r="AR20" s="49"/>
      <c r="AS20" s="180" t="s">
        <v>321</v>
      </c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1">
        <v>20</v>
      </c>
      <c r="BL20" s="181"/>
      <c r="BM20" s="181"/>
      <c r="BN20" s="181"/>
      <c r="BO20" s="182" t="s">
        <v>258</v>
      </c>
      <c r="BP20" s="182"/>
      <c r="BQ20" s="182"/>
      <c r="BR20" s="182"/>
      <c r="BS20" s="49" t="s">
        <v>171</v>
      </c>
      <c r="BT20" s="49"/>
      <c r="BU20" s="49"/>
      <c r="BY20" s="99"/>
      <c r="CI20" s="95"/>
      <c r="CJ20" s="95"/>
      <c r="CK20" s="95"/>
      <c r="CL20" s="95"/>
      <c r="CM20" s="90"/>
      <c r="CN20" s="95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77:108" ht="15" customHeight="1">
      <c r="BY21" s="99"/>
      <c r="BZ21" s="99"/>
      <c r="CI21" s="95"/>
      <c r="CJ21" s="95"/>
      <c r="CK21" s="95"/>
      <c r="CL21" s="95"/>
      <c r="CM21" s="90"/>
      <c r="CN21" s="95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77:108" ht="15" customHeight="1">
      <c r="BY22" s="99"/>
      <c r="BZ22" s="99"/>
      <c r="CI22" s="95"/>
      <c r="CJ22" s="95"/>
      <c r="CK22" s="95"/>
      <c r="CL22" s="95"/>
      <c r="CM22" s="90"/>
      <c r="CN22" s="95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1:108" ht="47.25" customHeight="1">
      <c r="A23" s="48" t="s">
        <v>175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75" t="s">
        <v>275</v>
      </c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</row>
    <row r="24" spans="1:108" s="102" customFormat="1" ht="17.25" customHeight="1">
      <c r="A24" s="101"/>
      <c r="CI24" s="103"/>
      <c r="CJ24" s="103"/>
      <c r="CK24" s="103"/>
      <c r="CL24" s="103"/>
      <c r="CM24" s="104"/>
      <c r="CN24" s="103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15">
      <c r="A25" s="48" t="s">
        <v>176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1:108" ht="15">
      <c r="A26" s="48" t="s">
        <v>177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8"/>
      <c r="AU26" s="175" t="s">
        <v>178</v>
      </c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</row>
    <row r="27" spans="1:100" ht="15">
      <c r="A27" s="4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10"/>
      <c r="CP27" s="110"/>
      <c r="CQ27" s="110"/>
      <c r="CR27" s="110"/>
      <c r="CS27" s="110"/>
      <c r="CT27" s="110"/>
      <c r="CU27" s="110"/>
      <c r="CV27" s="110"/>
    </row>
    <row r="28" spans="1:108" ht="15">
      <c r="A28" s="48" t="s">
        <v>179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ht="17.25" customHeight="1">
      <c r="A29" s="48" t="s">
        <v>180</v>
      </c>
      <c r="AS29" s="100"/>
      <c r="AT29" s="100"/>
      <c r="AU29" s="100"/>
      <c r="AV29" s="175" t="s">
        <v>276</v>
      </c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</row>
    <row r="30" ht="15" customHeight="1"/>
    <row r="31" spans="1:108" ht="15" customHeight="1">
      <c r="A31" s="47" t="s">
        <v>48</v>
      </c>
      <c r="AU31" s="187" t="s">
        <v>277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</row>
    <row r="32" ht="15" customHeight="1"/>
    <row r="33" ht="15" customHeight="1">
      <c r="A33" s="47" t="s">
        <v>181</v>
      </c>
    </row>
    <row r="34" ht="15" customHeight="1"/>
    <row r="35" spans="1:108" s="49" customFormat="1" ht="14.25">
      <c r="A35" s="188" t="s">
        <v>182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</row>
    <row r="36" spans="1:108" s="49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15" customHeight="1">
      <c r="A37" s="112" t="s">
        <v>183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30" customHeight="1">
      <c r="A38" s="189" t="s">
        <v>184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</row>
    <row r="39" spans="1:108" ht="15" customHeight="1">
      <c r="A39" s="112" t="s">
        <v>185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30" customHeight="1">
      <c r="A40" s="186" t="s">
        <v>186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</row>
    <row r="41" spans="1:108" ht="15">
      <c r="A41" s="112" t="s">
        <v>187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ht="30" customHeight="1">
      <c r="A42" s="186" t="s">
        <v>188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</row>
    <row r="43" ht="3" customHeight="1"/>
  </sheetData>
  <sheetProtection/>
  <mergeCells count="26">
    <mergeCell ref="AW23:DD23"/>
    <mergeCell ref="A42:DD42"/>
    <mergeCell ref="AU26:DD26"/>
    <mergeCell ref="AV29:DD29"/>
    <mergeCell ref="AU31:DD31"/>
    <mergeCell ref="A35:DD35"/>
    <mergeCell ref="A38:DD38"/>
    <mergeCell ref="A40:DD40"/>
    <mergeCell ref="BN12:BQ12"/>
    <mergeCell ref="BU12:CL12"/>
    <mergeCell ref="CM12:CP12"/>
    <mergeCell ref="CQ12:CT12"/>
    <mergeCell ref="A14:DD14"/>
    <mergeCell ref="A15:DD15"/>
    <mergeCell ref="BB16:BE16"/>
    <mergeCell ref="AL20:AO20"/>
    <mergeCell ref="AS20:BJ20"/>
    <mergeCell ref="BK20:BN20"/>
    <mergeCell ref="BO20:BR20"/>
    <mergeCell ref="BE11:BX11"/>
    <mergeCell ref="CA11:DD11"/>
    <mergeCell ref="BE7:DD7"/>
    <mergeCell ref="BE8:DD8"/>
    <mergeCell ref="BE9:DD9"/>
    <mergeCell ref="BE10:BX10"/>
    <mergeCell ref="CA10:DD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Q46"/>
  <sheetViews>
    <sheetView showGridLines="0" zoomScalePageLayoutView="0" workbookViewId="0" topLeftCell="E1">
      <selection activeCell="P16" sqref="P16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13" width="13.421875" style="0" customWidth="1"/>
    <col min="14" max="14" width="15.421875" style="0" customWidth="1"/>
    <col min="15" max="15" width="10.00390625" style="0" customWidth="1"/>
    <col min="16" max="16" width="15.421875" style="0" customWidth="1"/>
    <col min="17" max="17" width="14.7109375" style="0" customWidth="1"/>
  </cols>
  <sheetData>
    <row r="1" s="1" customFormat="1" ht="15" customHeight="1"/>
    <row r="2" s="1" customFormat="1" ht="12.75" customHeight="1"/>
    <row r="3" spans="14:15" ht="12.75" customHeight="1">
      <c r="N3" s="155">
        <v>7429054.06</v>
      </c>
      <c r="O3" s="30">
        <f>N5-N3</f>
        <v>0</v>
      </c>
    </row>
    <row r="4" ht="12.75" customHeight="1">
      <c r="N4" s="30"/>
    </row>
    <row r="5" spans="10:16" ht="12.75" customHeight="1">
      <c r="J5" s="144">
        <f>J7+J42</f>
        <v>7245206.060000001</v>
      </c>
      <c r="N5" s="144">
        <f>N7+N42</f>
        <v>7429054.060000001</v>
      </c>
      <c r="O5" s="145"/>
      <c r="P5" s="144">
        <f>P7+P42</f>
        <v>7449117.410000002</v>
      </c>
    </row>
    <row r="6" spans="1:16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259</v>
      </c>
      <c r="K6" s="4" t="s">
        <v>296</v>
      </c>
      <c r="L6" s="4" t="s">
        <v>311</v>
      </c>
      <c r="M6" s="4" t="s">
        <v>322</v>
      </c>
      <c r="N6" s="3" t="s">
        <v>259</v>
      </c>
      <c r="O6" s="4" t="s">
        <v>260</v>
      </c>
      <c r="P6" s="3" t="s">
        <v>259</v>
      </c>
    </row>
    <row r="7" spans="1:17" s="2" customFormat="1" ht="12.75">
      <c r="A7" s="5" t="s">
        <v>280</v>
      </c>
      <c r="B7" s="190" t="s">
        <v>273</v>
      </c>
      <c r="C7" s="191"/>
      <c r="D7" s="191"/>
      <c r="E7" s="191"/>
      <c r="F7" s="191"/>
      <c r="G7" s="191"/>
      <c r="H7" s="191"/>
      <c r="I7" s="192"/>
      <c r="J7" s="6">
        <f>J8+J17+J19+J20+J21+J22+J24+J25+J27+J29+J30+J34+J36+J37+J39+J40+J31+J32+J26+J28+J23</f>
        <v>7239206.060000001</v>
      </c>
      <c r="K7" s="147"/>
      <c r="L7" s="147"/>
      <c r="M7" s="147"/>
      <c r="N7" s="6">
        <f>N8+N17+N19+N20+N21+N22+N24+N25+N27+N29+N30+N34+N36+N37+N39+N40+N31+N32+N26+N28+N23+N38</f>
        <v>7239206.060000001</v>
      </c>
      <c r="O7" s="141">
        <f>O9+O19+O20+O21+O24+O27+O30+O40+O11+O12+O29+O32+O39+O14+O28+O13+O31+O18</f>
        <v>20063.35</v>
      </c>
      <c r="P7" s="6">
        <f>P8+P17+P19+P20+P21+P22+P24+P25+P27+P29+P30+P34+P36+P37+P39+P40+P31+P32+P26+P28+P23+P38</f>
        <v>7259269.410000002</v>
      </c>
      <c r="Q7" s="46">
        <f>N7+O7</f>
        <v>7259269.410000001</v>
      </c>
    </row>
    <row r="8" spans="1:17" s="2" customFormat="1" ht="25.5" outlineLevel="1">
      <c r="A8" s="134" t="s">
        <v>280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8"/>
      <c r="L8" s="138"/>
      <c r="M8" s="138"/>
      <c r="N8" s="10">
        <f>N9+N10+N11+N12+N13+N14+N15</f>
        <v>133431.95</v>
      </c>
      <c r="O8" s="138"/>
      <c r="P8" s="10">
        <f>P9+P10+P11+P12+P13+P14+P15</f>
        <v>134039.84</v>
      </c>
      <c r="Q8" s="156">
        <f>P9+P10+P11+P12+P13+P15+P18+P19+P20+P21+P22+P25</f>
        <v>424251.14</v>
      </c>
    </row>
    <row r="9" spans="1:16" s="2" customFormat="1" ht="12.75" outlineLevel="1">
      <c r="A9" s="7"/>
      <c r="B9" s="8"/>
      <c r="C9" s="8"/>
      <c r="D9" s="8"/>
      <c r="E9" s="8"/>
      <c r="F9" s="8"/>
      <c r="G9" s="8"/>
      <c r="H9" s="8" t="s">
        <v>30</v>
      </c>
      <c r="I9" s="9"/>
      <c r="J9" s="10"/>
      <c r="K9" s="138" t="s">
        <v>303</v>
      </c>
      <c r="L9" s="138"/>
      <c r="M9" s="138" t="s">
        <v>330</v>
      </c>
      <c r="N9" s="10">
        <f>J9-K9-M9</f>
        <v>0</v>
      </c>
      <c r="O9" s="138"/>
      <c r="P9" s="10">
        <f>N9</f>
        <v>0</v>
      </c>
    </row>
    <row r="10" spans="1:16" s="2" customFormat="1" ht="12.75" outlineLevel="1">
      <c r="A10" s="7"/>
      <c r="B10" s="8"/>
      <c r="C10" s="8"/>
      <c r="D10" s="8"/>
      <c r="E10" s="8"/>
      <c r="F10" s="8"/>
      <c r="G10" s="8"/>
      <c r="H10" s="8" t="s">
        <v>31</v>
      </c>
      <c r="I10" s="9"/>
      <c r="J10" s="10">
        <v>9600</v>
      </c>
      <c r="K10" s="138"/>
      <c r="L10" s="138"/>
      <c r="M10" s="138" t="s">
        <v>331</v>
      </c>
      <c r="N10" s="10">
        <f>J10-M10</f>
        <v>9800</v>
      </c>
      <c r="O10" s="138"/>
      <c r="P10" s="10">
        <f>N10</f>
        <v>9800</v>
      </c>
    </row>
    <row r="11" spans="1:16" s="2" customFormat="1" ht="12.75" outlineLevel="1">
      <c r="A11" s="7"/>
      <c r="B11" s="8"/>
      <c r="C11" s="8"/>
      <c r="D11" s="8"/>
      <c r="E11" s="8"/>
      <c r="F11" s="8"/>
      <c r="G11" s="8"/>
      <c r="H11" s="8" t="s">
        <v>32</v>
      </c>
      <c r="I11" s="9"/>
      <c r="J11" s="10">
        <v>61680.64</v>
      </c>
      <c r="K11" s="138" t="s">
        <v>298</v>
      </c>
      <c r="L11" s="138"/>
      <c r="M11" s="138"/>
      <c r="N11" s="10">
        <f>J11-K11</f>
        <v>67987.75</v>
      </c>
      <c r="O11" s="138" t="s">
        <v>290</v>
      </c>
      <c r="P11" s="10">
        <f>N11+O11</f>
        <v>68595.64</v>
      </c>
    </row>
    <row r="12" spans="1:17" s="2" customFormat="1" ht="12.75" outlineLevel="1">
      <c r="A12" s="7"/>
      <c r="B12" s="8"/>
      <c r="C12" s="8"/>
      <c r="D12" s="8"/>
      <c r="E12" s="8"/>
      <c r="F12" s="8"/>
      <c r="G12" s="8"/>
      <c r="H12" s="8" t="s">
        <v>33</v>
      </c>
      <c r="I12" s="9"/>
      <c r="J12" s="10">
        <v>51294.8</v>
      </c>
      <c r="K12" s="138" t="s">
        <v>299</v>
      </c>
      <c r="L12" s="138"/>
      <c r="M12" s="138"/>
      <c r="N12" s="10">
        <f>J12-K12</f>
        <v>44641</v>
      </c>
      <c r="O12" s="138"/>
      <c r="P12" s="10">
        <f>N12+O12</f>
        <v>44641</v>
      </c>
      <c r="Q12" s="46"/>
    </row>
    <row r="13" spans="1:16" s="2" customFormat="1" ht="12.75" outlineLevel="1">
      <c r="A13" s="7"/>
      <c r="B13" s="8"/>
      <c r="C13" s="8"/>
      <c r="D13" s="8"/>
      <c r="E13" s="8"/>
      <c r="F13" s="8"/>
      <c r="G13" s="8"/>
      <c r="H13" s="8" t="s">
        <v>34</v>
      </c>
      <c r="I13" s="9"/>
      <c r="J13" s="10">
        <v>1200</v>
      </c>
      <c r="K13" s="138"/>
      <c r="L13" s="138"/>
      <c r="M13" s="138"/>
      <c r="N13" s="10">
        <v>1200</v>
      </c>
      <c r="O13" s="138"/>
      <c r="P13" s="10">
        <v>1200</v>
      </c>
    </row>
    <row r="14" spans="1:16" s="2" customFormat="1" ht="12.75" outlineLevel="1">
      <c r="A14" s="7"/>
      <c r="B14" s="8"/>
      <c r="C14" s="8"/>
      <c r="D14" s="8"/>
      <c r="E14" s="8"/>
      <c r="F14" s="8"/>
      <c r="G14" s="8"/>
      <c r="H14" s="8" t="s">
        <v>35</v>
      </c>
      <c r="I14" s="9"/>
      <c r="J14" s="10"/>
      <c r="K14" s="138"/>
      <c r="L14" s="138"/>
      <c r="M14" s="138"/>
      <c r="N14" s="10"/>
      <c r="O14" s="138"/>
      <c r="P14" s="10"/>
    </row>
    <row r="15" spans="1:17" s="2" customFormat="1" ht="12.75" outlineLevel="1">
      <c r="A15" s="7"/>
      <c r="B15" s="8"/>
      <c r="C15" s="8"/>
      <c r="D15" s="8"/>
      <c r="E15" s="8"/>
      <c r="F15" s="8"/>
      <c r="G15" s="8"/>
      <c r="H15" s="8" t="s">
        <v>36</v>
      </c>
      <c r="I15" s="9"/>
      <c r="J15" s="10">
        <v>9424.37</v>
      </c>
      <c r="K15" s="138"/>
      <c r="L15" s="138"/>
      <c r="M15" s="138" t="s">
        <v>332</v>
      </c>
      <c r="N15" s="10">
        <f>J15-M15</f>
        <v>9803.2</v>
      </c>
      <c r="O15" s="138"/>
      <c r="P15" s="10">
        <f>N15</f>
        <v>9803.2</v>
      </c>
      <c r="Q15" s="46"/>
    </row>
    <row r="16" spans="1:17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8"/>
      <c r="L16" s="138"/>
      <c r="M16" s="138"/>
      <c r="N16" s="10">
        <f>SUM(N9:N15)</f>
        <v>133431.95</v>
      </c>
      <c r="O16" s="138"/>
      <c r="P16" s="10">
        <f>SUM(P9:P15)</f>
        <v>134039.84</v>
      </c>
      <c r="Q16" s="46"/>
    </row>
    <row r="17" spans="1:16" s="2" customFormat="1" ht="25.5" outlineLevel="1">
      <c r="A17" s="134" t="s">
        <v>280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256</v>
      </c>
      <c r="J17" s="6">
        <f>J18</f>
        <v>92705</v>
      </c>
      <c r="K17" s="138"/>
      <c r="L17" s="138"/>
      <c r="M17" s="138"/>
      <c r="N17" s="6">
        <f>N18</f>
        <v>90805</v>
      </c>
      <c r="O17" s="138"/>
      <c r="P17" s="6">
        <f>P18</f>
        <v>92055</v>
      </c>
    </row>
    <row r="18" spans="1:16" s="2" customFormat="1" ht="12.75" outlineLevel="1">
      <c r="A18" s="7"/>
      <c r="B18" s="8"/>
      <c r="C18" s="8"/>
      <c r="D18" s="8"/>
      <c r="E18" s="8"/>
      <c r="F18" s="8"/>
      <c r="G18" s="8"/>
      <c r="H18" s="8" t="s">
        <v>33</v>
      </c>
      <c r="I18" s="9"/>
      <c r="J18" s="10">
        <v>92705</v>
      </c>
      <c r="K18" s="138" t="s">
        <v>300</v>
      </c>
      <c r="L18" s="138"/>
      <c r="M18" s="138"/>
      <c r="N18" s="10">
        <f>J18-K18</f>
        <v>90805</v>
      </c>
      <c r="O18" s="138" t="s">
        <v>291</v>
      </c>
      <c r="P18" s="10">
        <f>N18+O18</f>
        <v>92055</v>
      </c>
    </row>
    <row r="19" spans="1:16" s="2" customFormat="1" ht="25.5" outlineLevel="1">
      <c r="A19" s="134" t="s">
        <v>280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8" t="s">
        <v>297</v>
      </c>
      <c r="L19" s="138"/>
      <c r="M19" s="138"/>
      <c r="N19" s="10">
        <f>J19-K19</f>
        <v>14782.94</v>
      </c>
      <c r="O19" s="138"/>
      <c r="P19" s="10">
        <f>N19</f>
        <v>14782.94</v>
      </c>
    </row>
    <row r="20" spans="1:16" s="2" customFormat="1" ht="25.5" outlineLevel="1">
      <c r="A20" s="134" t="s">
        <v>280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8"/>
      <c r="L20" s="138"/>
      <c r="M20" s="138"/>
      <c r="N20" s="10">
        <v>51312</v>
      </c>
      <c r="O20" s="138" t="s">
        <v>292</v>
      </c>
      <c r="P20" s="10">
        <f>N20+O20</f>
        <v>52659.68</v>
      </c>
    </row>
    <row r="21" spans="1:16" s="2" customFormat="1" ht="25.5" outlineLevel="1">
      <c r="A21" s="134" t="s">
        <v>280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8"/>
      <c r="L21" s="138"/>
      <c r="M21" s="138"/>
      <c r="N21" s="10">
        <v>937.22</v>
      </c>
      <c r="O21" s="138" t="s">
        <v>293</v>
      </c>
      <c r="P21" s="10">
        <f>N21+O21</f>
        <v>1731.44</v>
      </c>
    </row>
    <row r="22" spans="1:16" s="2" customFormat="1" ht="25.5" outlineLevel="1">
      <c r="A22" s="134" t="s">
        <v>280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8"/>
      <c r="L22" s="138"/>
      <c r="M22" s="138"/>
      <c r="N22" s="10">
        <v>125596</v>
      </c>
      <c r="O22" s="138"/>
      <c r="P22" s="10">
        <v>125596</v>
      </c>
    </row>
    <row r="23" spans="1:16" s="2" customFormat="1" ht="25.5" outlineLevel="1">
      <c r="A23" s="134" t="s">
        <v>280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274</v>
      </c>
      <c r="I23" s="9" t="s">
        <v>14</v>
      </c>
      <c r="J23" s="10"/>
      <c r="K23" s="138"/>
      <c r="L23" s="138"/>
      <c r="M23" s="138"/>
      <c r="N23" s="10"/>
      <c r="O23" s="138"/>
      <c r="P23" s="10"/>
    </row>
    <row r="24" spans="1:16" s="2" customFormat="1" ht="25.5" outlineLevel="1">
      <c r="A24" s="134" t="s">
        <v>280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8"/>
      <c r="L24" s="138"/>
      <c r="M24" s="138"/>
      <c r="N24" s="10">
        <v>680140.56</v>
      </c>
      <c r="O24" s="138" t="s">
        <v>294</v>
      </c>
      <c r="P24" s="10">
        <f>N24+O24</f>
        <v>683375.25</v>
      </c>
    </row>
    <row r="25" spans="1:16" s="2" customFormat="1" ht="25.5" outlineLevel="1">
      <c r="A25" s="134" t="s">
        <v>280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8" t="s">
        <v>302</v>
      </c>
      <c r="L25" s="138"/>
      <c r="M25" s="138"/>
      <c r="N25" s="10">
        <f>J25-K25</f>
        <v>3386.239999999999</v>
      </c>
      <c r="O25" s="138"/>
      <c r="P25" s="10">
        <f>N25</f>
        <v>3386.239999999999</v>
      </c>
    </row>
    <row r="26" spans="1:16" s="2" customFormat="1" ht="25.5" outlineLevel="1">
      <c r="A26" s="134" t="s">
        <v>280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270</v>
      </c>
      <c r="I26" s="9" t="s">
        <v>14</v>
      </c>
      <c r="J26" s="10"/>
      <c r="K26" s="138"/>
      <c r="L26" s="138"/>
      <c r="M26" s="138"/>
      <c r="N26" s="10"/>
      <c r="O26" s="138"/>
      <c r="P26" s="10"/>
    </row>
    <row r="27" spans="1:16" s="2" customFormat="1" ht="25.5" outlineLevel="1">
      <c r="A27" s="134" t="s">
        <v>280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8"/>
      <c r="L27" s="138"/>
      <c r="M27" s="138"/>
      <c r="N27" s="10">
        <v>374751.55</v>
      </c>
      <c r="O27" s="138" t="s">
        <v>285</v>
      </c>
      <c r="P27" s="10">
        <f>N27+O27</f>
        <v>382118.04</v>
      </c>
    </row>
    <row r="28" spans="1:16" s="2" customFormat="1" ht="25.5" outlineLevel="1">
      <c r="A28" s="134" t="s">
        <v>280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271</v>
      </c>
      <c r="I28" s="9" t="s">
        <v>14</v>
      </c>
      <c r="J28" s="10"/>
      <c r="K28" s="138"/>
      <c r="L28" s="138"/>
      <c r="M28" s="138"/>
      <c r="N28" s="10"/>
      <c r="O28" s="138"/>
      <c r="P28" s="10"/>
    </row>
    <row r="29" spans="1:16" s="2" customFormat="1" ht="25.5" outlineLevel="1">
      <c r="A29" s="134" t="s">
        <v>280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8"/>
      <c r="L29" s="138"/>
      <c r="M29" s="138"/>
      <c r="N29" s="10">
        <v>175521.62</v>
      </c>
      <c r="O29" s="138" t="s">
        <v>286</v>
      </c>
      <c r="P29" s="10">
        <f>N29+O29</f>
        <v>179822.77</v>
      </c>
    </row>
    <row r="30" spans="1:16" s="2" customFormat="1" ht="25.5" outlineLevel="1">
      <c r="A30" s="134" t="s">
        <v>280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8"/>
      <c r="L30" s="138"/>
      <c r="M30" s="138"/>
      <c r="N30" s="10">
        <v>25813.22</v>
      </c>
      <c r="O30" s="138" t="s">
        <v>287</v>
      </c>
      <c r="P30" s="10">
        <f>N30+O30</f>
        <v>26413.22</v>
      </c>
    </row>
    <row r="31" spans="1:16" s="2" customFormat="1" ht="25.5" outlineLevel="1">
      <c r="A31" s="134" t="s">
        <v>280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266</v>
      </c>
      <c r="I31" s="9" t="s">
        <v>14</v>
      </c>
      <c r="J31" s="10">
        <v>6118.07</v>
      </c>
      <c r="K31" s="138"/>
      <c r="L31" s="138"/>
      <c r="M31" s="138"/>
      <c r="N31" s="10">
        <v>6118.07</v>
      </c>
      <c r="O31" s="138" t="s">
        <v>288</v>
      </c>
      <c r="P31" s="10">
        <f>N31+O31</f>
        <v>6679.29</v>
      </c>
    </row>
    <row r="32" spans="1:16" s="2" customFormat="1" ht="25.5" outlineLevel="1">
      <c r="A32" s="134" t="s">
        <v>280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267</v>
      </c>
      <c r="I32" s="9" t="s">
        <v>14</v>
      </c>
      <c r="J32" s="10">
        <v>66951.21</v>
      </c>
      <c r="K32" s="138"/>
      <c r="L32" s="138"/>
      <c r="M32" s="138"/>
      <c r="N32" s="10">
        <v>66951.21</v>
      </c>
      <c r="O32" s="138" t="s">
        <v>289</v>
      </c>
      <c r="P32" s="10">
        <f>N32+O32</f>
        <v>66951.22</v>
      </c>
    </row>
    <row r="33" spans="1:16" s="153" customFormat="1" ht="15.75" outlineLevel="1">
      <c r="A33" s="148"/>
      <c r="B33" s="149"/>
      <c r="C33" s="149"/>
      <c r="D33" s="149"/>
      <c r="E33" s="149"/>
      <c r="F33" s="149"/>
      <c r="G33" s="149"/>
      <c r="H33" s="149"/>
      <c r="I33" s="150"/>
      <c r="J33" s="151">
        <f>J34+J36+J37</f>
        <v>3684410.52</v>
      </c>
      <c r="K33" s="152"/>
      <c r="L33" s="152"/>
      <c r="M33" s="152"/>
      <c r="N33" s="151">
        <f>N34+N36+N37+N38</f>
        <v>3684410.52</v>
      </c>
      <c r="O33" s="152"/>
      <c r="P33" s="151">
        <f>P34+P36+P37+P38</f>
        <v>3684410.52</v>
      </c>
    </row>
    <row r="34" spans="1:16" s="2" customFormat="1" ht="25.5" outlineLevel="1">
      <c r="A34" s="134" t="s">
        <v>280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257</v>
      </c>
      <c r="H34" s="8" t="s">
        <v>14</v>
      </c>
      <c r="I34" s="9" t="s">
        <v>14</v>
      </c>
      <c r="J34" s="6">
        <f>J35</f>
        <v>206888</v>
      </c>
      <c r="K34" s="138"/>
      <c r="L34" s="138"/>
      <c r="M34" s="138"/>
      <c r="N34" s="6">
        <f>N35</f>
        <v>206888</v>
      </c>
      <c r="O34" s="138"/>
      <c r="P34" s="6">
        <f>P35</f>
        <v>206888</v>
      </c>
    </row>
    <row r="35" spans="1:16" s="2" customFormat="1" ht="12.75" outlineLevel="1">
      <c r="A35" s="7"/>
      <c r="B35" s="8"/>
      <c r="C35" s="8"/>
      <c r="D35" s="8"/>
      <c r="E35" s="8"/>
      <c r="F35" s="8"/>
      <c r="G35" s="8" t="s">
        <v>35</v>
      </c>
      <c r="H35" s="8"/>
      <c r="I35" s="9"/>
      <c r="J35" s="10">
        <v>206888</v>
      </c>
      <c r="K35" s="138"/>
      <c r="L35" s="138"/>
      <c r="M35" s="138"/>
      <c r="N35" s="10">
        <v>206888</v>
      </c>
      <c r="O35" s="138"/>
      <c r="P35" s="10">
        <v>206888</v>
      </c>
    </row>
    <row r="36" spans="1:16" s="2" customFormat="1" ht="25.5" outlineLevel="1">
      <c r="A36" s="134" t="s">
        <v>280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257</v>
      </c>
      <c r="H36" s="8" t="s">
        <v>15</v>
      </c>
      <c r="I36" s="9" t="s">
        <v>14</v>
      </c>
      <c r="J36" s="10">
        <v>2670908.39</v>
      </c>
      <c r="K36" s="138"/>
      <c r="L36" s="138"/>
      <c r="M36" s="138"/>
      <c r="N36" s="10">
        <v>2670908.39</v>
      </c>
      <c r="O36" s="138"/>
      <c r="P36" s="10">
        <v>2670908.39</v>
      </c>
    </row>
    <row r="37" spans="1:16" s="2" customFormat="1" ht="25.5" outlineLevel="1">
      <c r="A37" s="134" t="s">
        <v>280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257</v>
      </c>
      <c r="H37" s="8" t="s">
        <v>16</v>
      </c>
      <c r="I37" s="9" t="s">
        <v>14</v>
      </c>
      <c r="J37" s="10">
        <v>806614.13</v>
      </c>
      <c r="K37" s="138"/>
      <c r="L37" s="138" t="s">
        <v>313</v>
      </c>
      <c r="M37" s="138"/>
      <c r="N37" s="10">
        <f>J37-L37</f>
        <v>806033.9</v>
      </c>
      <c r="O37" s="138"/>
      <c r="P37" s="10">
        <f>N37</f>
        <v>806033.9</v>
      </c>
    </row>
    <row r="38" spans="1:16" s="2" customFormat="1" ht="25.5" outlineLevel="1">
      <c r="A38" s="134" t="s">
        <v>280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312</v>
      </c>
      <c r="H38" s="8" t="s">
        <v>14</v>
      </c>
      <c r="I38" s="9" t="s">
        <v>14</v>
      </c>
      <c r="J38" s="10"/>
      <c r="K38" s="138"/>
      <c r="L38" s="138" t="s">
        <v>314</v>
      </c>
      <c r="M38" s="138"/>
      <c r="N38" s="10">
        <f>J38-L38</f>
        <v>580.23</v>
      </c>
      <c r="O38" s="138"/>
      <c r="P38" s="10">
        <f>N38</f>
        <v>580.23</v>
      </c>
    </row>
    <row r="39" spans="1:16" s="2" customFormat="1" ht="25.5" outlineLevel="1">
      <c r="A39" s="134" t="s">
        <v>280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8"/>
      <c r="L39" s="138"/>
      <c r="M39" s="138"/>
      <c r="N39" s="10">
        <v>1386519.23</v>
      </c>
      <c r="O39" s="138"/>
      <c r="P39" s="10">
        <v>1386519.23</v>
      </c>
    </row>
    <row r="40" spans="1:16" s="2" customFormat="1" ht="25.5" outlineLevel="1">
      <c r="A40" s="134" t="s">
        <v>280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8"/>
      <c r="L40" s="138"/>
      <c r="M40" s="138"/>
      <c r="N40" s="10">
        <v>418728.73</v>
      </c>
      <c r="O40" s="138"/>
      <c r="P40" s="10">
        <v>418728.73</v>
      </c>
    </row>
    <row r="41" spans="1:16" ht="29.25" customHeight="1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4" t="s">
        <v>8</v>
      </c>
      <c r="J41" s="3" t="s">
        <v>259</v>
      </c>
      <c r="K41" s="4"/>
      <c r="L41" s="4"/>
      <c r="M41" s="4"/>
      <c r="N41" s="3" t="s">
        <v>259</v>
      </c>
      <c r="O41" s="4" t="s">
        <v>260</v>
      </c>
      <c r="P41" s="3" t="s">
        <v>259</v>
      </c>
    </row>
    <row r="42" spans="1:17" s="2" customFormat="1" ht="12.75">
      <c r="A42" s="5" t="s">
        <v>280</v>
      </c>
      <c r="B42" s="190" t="s">
        <v>281</v>
      </c>
      <c r="C42" s="191"/>
      <c r="D42" s="191"/>
      <c r="E42" s="191"/>
      <c r="F42" s="191"/>
      <c r="G42" s="191"/>
      <c r="H42" s="191"/>
      <c r="I42" s="192"/>
      <c r="J42" s="6">
        <f>J43</f>
        <v>6000</v>
      </c>
      <c r="K42" s="147"/>
      <c r="L42" s="147"/>
      <c r="M42" s="147"/>
      <c r="N42" s="6">
        <f>N43+N44</f>
        <v>189848</v>
      </c>
      <c r="O42" s="141">
        <f>O45+O55+O56+O57+O60+O63+O66+O74+O47+O48+O65+O68+O73+O50+O64+O49</f>
        <v>0</v>
      </c>
      <c r="P42" s="6">
        <f>P43+P44</f>
        <v>189848</v>
      </c>
      <c r="Q42" s="46">
        <f>N42+O42</f>
        <v>189848</v>
      </c>
    </row>
    <row r="43" spans="1:16" s="2" customFormat="1" ht="25.5" outlineLevel="1">
      <c r="A43" s="134" t="s">
        <v>280</v>
      </c>
      <c r="B43" s="8" t="s">
        <v>282</v>
      </c>
      <c r="C43" s="8" t="s">
        <v>283</v>
      </c>
      <c r="D43" s="8" t="s">
        <v>284</v>
      </c>
      <c r="E43" s="8" t="s">
        <v>12</v>
      </c>
      <c r="F43" s="8" t="s">
        <v>13</v>
      </c>
      <c r="G43" s="8" t="s">
        <v>14</v>
      </c>
      <c r="H43" s="8" t="s">
        <v>14</v>
      </c>
      <c r="I43" s="9" t="s">
        <v>26</v>
      </c>
      <c r="J43" s="10">
        <v>6000</v>
      </c>
      <c r="K43" s="138"/>
      <c r="L43" s="138"/>
      <c r="M43" s="138" t="s">
        <v>327</v>
      </c>
      <c r="N43" s="10">
        <f>J43-M43</f>
        <v>548</v>
      </c>
      <c r="O43" s="138"/>
      <c r="P43" s="10">
        <f>N43</f>
        <v>548</v>
      </c>
    </row>
    <row r="44" spans="1:16" ht="22.5" outlineLevel="1">
      <c r="A44" s="168" t="s">
        <v>280</v>
      </c>
      <c r="B44" s="169" t="s">
        <v>323</v>
      </c>
      <c r="C44" s="169" t="s">
        <v>13</v>
      </c>
      <c r="D44" s="169" t="s">
        <v>324</v>
      </c>
      <c r="E44" s="169" t="s">
        <v>284</v>
      </c>
      <c r="F44" s="169" t="s">
        <v>12</v>
      </c>
      <c r="G44" s="169" t="s">
        <v>325</v>
      </c>
      <c r="H44" s="169" t="s">
        <v>326</v>
      </c>
      <c r="I44" s="169" t="s">
        <v>14</v>
      </c>
      <c r="J44" s="169" t="s">
        <v>14</v>
      </c>
      <c r="K44" s="170"/>
      <c r="L44" s="170"/>
      <c r="M44" s="170">
        <v>-189300</v>
      </c>
      <c r="N44" s="171">
        <f>J44-M44</f>
        <v>189300</v>
      </c>
      <c r="P44" s="171">
        <f>N44</f>
        <v>189300</v>
      </c>
    </row>
    <row r="45" ht="12.75" customHeight="1">
      <c r="A45" t="s">
        <v>28</v>
      </c>
    </row>
    <row r="46" ht="12.75" customHeight="1">
      <c r="A46" t="s">
        <v>29</v>
      </c>
    </row>
  </sheetData>
  <sheetProtection/>
  <mergeCells count="2">
    <mergeCell ref="B7:I7"/>
    <mergeCell ref="B42:I42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65"/>
  <sheetViews>
    <sheetView zoomScalePageLayoutView="0" workbookViewId="0" topLeftCell="A31">
      <selection activeCell="E57" sqref="E57:F57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4218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95" t="s">
        <v>37</v>
      </c>
      <c r="F1" s="195"/>
    </row>
    <row r="2" spans="4:7" ht="24.75" customHeight="1">
      <c r="D2" s="196" t="s">
        <v>316</v>
      </c>
      <c r="E2" s="196"/>
      <c r="F2" s="196"/>
      <c r="G2" s="196"/>
    </row>
    <row r="3" spans="4:7" ht="8.25" customHeight="1">
      <c r="D3" s="197" t="s">
        <v>38</v>
      </c>
      <c r="E3" s="197"/>
      <c r="F3" s="197"/>
      <c r="G3" s="197"/>
    </row>
    <row r="4" spans="4:7" ht="24" customHeight="1">
      <c r="D4" s="198" t="s">
        <v>39</v>
      </c>
      <c r="E4" s="198"/>
      <c r="F4" s="198"/>
      <c r="G4" s="198"/>
    </row>
    <row r="5" spans="4:7" ht="8.25" customHeight="1">
      <c r="D5" s="199" t="s">
        <v>40</v>
      </c>
      <c r="E5" s="199"/>
      <c r="F5" s="199"/>
      <c r="G5" s="199"/>
    </row>
    <row r="6" spans="4:7" ht="12.75">
      <c r="D6" s="200" t="s">
        <v>317</v>
      </c>
      <c r="E6" s="200"/>
      <c r="F6" s="200"/>
      <c r="G6" s="200"/>
    </row>
    <row r="7" spans="4:7" ht="9" customHeight="1">
      <c r="D7" s="201" t="s">
        <v>41</v>
      </c>
      <c r="E7" s="201"/>
      <c r="F7" s="201" t="s">
        <v>42</v>
      </c>
      <c r="G7" s="201"/>
    </row>
    <row r="8" ht="12.75">
      <c r="F8" t="s">
        <v>261</v>
      </c>
    </row>
    <row r="9" spans="1:7" ht="29.25" customHeight="1">
      <c r="A9" s="165" t="s">
        <v>262</v>
      </c>
      <c r="B9" s="165"/>
      <c r="C9" s="165"/>
      <c r="D9" s="165"/>
      <c r="E9" s="165"/>
      <c r="F9" s="165"/>
      <c r="G9" s="165"/>
    </row>
    <row r="10" ht="13.5" thickBot="1">
      <c r="G10" s="11" t="s">
        <v>43</v>
      </c>
    </row>
    <row r="11" spans="2:7" ht="12.75">
      <c r="B11" t="s">
        <v>328</v>
      </c>
      <c r="F11" s="12" t="s">
        <v>44</v>
      </c>
      <c r="G11" s="13">
        <v>501016</v>
      </c>
    </row>
    <row r="12" spans="6:7" ht="12.75">
      <c r="F12" s="14" t="s">
        <v>45</v>
      </c>
      <c r="G12" s="15"/>
    </row>
    <row r="13" spans="1:7" ht="12.75">
      <c r="A13" s="16" t="s">
        <v>46</v>
      </c>
      <c r="B13" s="146" t="s">
        <v>278</v>
      </c>
      <c r="C13" s="17"/>
      <c r="D13" s="17"/>
      <c r="E13" s="17"/>
      <c r="F13" s="14" t="s">
        <v>47</v>
      </c>
      <c r="G13" s="15">
        <v>34511108</v>
      </c>
    </row>
    <row r="14" spans="1:7" ht="32.25" customHeight="1">
      <c r="A14" s="16" t="s">
        <v>48</v>
      </c>
      <c r="B14" s="166" t="s">
        <v>279</v>
      </c>
      <c r="C14" s="166"/>
      <c r="D14" s="166"/>
      <c r="E14" s="166"/>
      <c r="F14" s="18" t="s">
        <v>49</v>
      </c>
      <c r="G14" s="15"/>
    </row>
    <row r="15" spans="1:7" ht="12.75">
      <c r="A15" s="16" t="s">
        <v>50</v>
      </c>
      <c r="B15" s="167" t="s">
        <v>51</v>
      </c>
      <c r="C15" s="167"/>
      <c r="D15" s="167"/>
      <c r="E15" s="167"/>
      <c r="F15" s="14" t="s">
        <v>52</v>
      </c>
      <c r="G15" s="15">
        <v>75452000000</v>
      </c>
    </row>
    <row r="16" spans="1:7" ht="34.5" customHeight="1">
      <c r="A16" s="19" t="s">
        <v>53</v>
      </c>
      <c r="B16" s="157" t="s">
        <v>39</v>
      </c>
      <c r="C16" s="157"/>
      <c r="D16" s="157"/>
      <c r="E16" s="157"/>
      <c r="F16" s="14" t="s">
        <v>54</v>
      </c>
      <c r="G16" s="15">
        <v>429</v>
      </c>
    </row>
    <row r="17" spans="1:7" ht="33.75">
      <c r="A17" s="19" t="s">
        <v>55</v>
      </c>
      <c r="B17" s="167" t="s">
        <v>56</v>
      </c>
      <c r="C17" s="167"/>
      <c r="D17" s="167"/>
      <c r="E17" s="167"/>
      <c r="F17" s="14"/>
      <c r="G17" s="15"/>
    </row>
    <row r="18" spans="1:7" ht="12.75">
      <c r="A18" s="16" t="s">
        <v>57</v>
      </c>
      <c r="F18" s="14" t="s">
        <v>58</v>
      </c>
      <c r="G18" s="15"/>
    </row>
    <row r="19" spans="1:7" ht="13.5" thickBot="1">
      <c r="A19" s="16" t="s">
        <v>59</v>
      </c>
      <c r="F19" s="20" t="s">
        <v>60</v>
      </c>
      <c r="G19" s="21"/>
    </row>
    <row r="20" spans="6:7" ht="3.75" customHeight="1">
      <c r="F20" s="22"/>
      <c r="G20" s="17"/>
    </row>
    <row r="21" spans="1:7" ht="21" customHeight="1">
      <c r="A21" s="158" t="s">
        <v>61</v>
      </c>
      <c r="B21" s="159" t="s">
        <v>62</v>
      </c>
      <c r="C21" s="158" t="s">
        <v>63</v>
      </c>
      <c r="D21" s="161" t="s">
        <v>265</v>
      </c>
      <c r="E21" s="162"/>
      <c r="F21" s="163" t="s">
        <v>64</v>
      </c>
      <c r="G21" s="163"/>
    </row>
    <row r="22" spans="1:7" ht="12.75">
      <c r="A22" s="158"/>
      <c r="B22" s="160"/>
      <c r="C22" s="158"/>
      <c r="D22" s="23" t="s">
        <v>65</v>
      </c>
      <c r="E22" s="23" t="s">
        <v>66</v>
      </c>
      <c r="F22" s="23" t="s">
        <v>67</v>
      </c>
      <c r="G22" s="24" t="s">
        <v>68</v>
      </c>
    </row>
    <row r="23" spans="1:8" ht="28.5" customHeight="1">
      <c r="A23" s="25" t="s">
        <v>304</v>
      </c>
      <c r="B23" s="26" t="s">
        <v>69</v>
      </c>
      <c r="C23" s="27" t="s">
        <v>70</v>
      </c>
      <c r="D23" s="27"/>
      <c r="E23" s="142">
        <f>'сад 26'!O7</f>
        <v>20063.35</v>
      </c>
      <c r="F23" s="28">
        <f>'сад 26'!N7-F40</f>
        <v>3554795.5400000014</v>
      </c>
      <c r="G23" s="29"/>
      <c r="H23" s="30"/>
    </row>
    <row r="24" spans="1:7" ht="16.5">
      <c r="A24" s="31"/>
      <c r="B24" s="32"/>
      <c r="C24" s="33" t="s">
        <v>71</v>
      </c>
      <c r="D24" s="33"/>
      <c r="E24" s="33"/>
      <c r="F24" s="34"/>
      <c r="G24" s="35">
        <f>'сад 26'!P36+'сад 26'!P39-G41</f>
        <v>1386519.23</v>
      </c>
    </row>
    <row r="25" spans="1:8" ht="16.5">
      <c r="A25" s="31"/>
      <c r="B25" s="32"/>
      <c r="C25" s="33" t="s">
        <v>30</v>
      </c>
      <c r="D25" s="33"/>
      <c r="E25" s="33"/>
      <c r="F25" s="34"/>
      <c r="G25" s="35">
        <f>'сад 26'!P9</f>
        <v>0</v>
      </c>
      <c r="H25" s="36"/>
    </row>
    <row r="26" spans="1:7" ht="12.75" customHeight="1" hidden="1">
      <c r="A26" s="31"/>
      <c r="B26" s="32"/>
      <c r="C26" s="33"/>
      <c r="D26" s="33"/>
      <c r="E26" s="33"/>
      <c r="F26" s="34"/>
      <c r="G26" s="35"/>
    </row>
    <row r="27" spans="1:7" ht="16.5">
      <c r="A27" s="31"/>
      <c r="B27" s="32"/>
      <c r="C27" s="33" t="s">
        <v>72</v>
      </c>
      <c r="D27" s="33"/>
      <c r="E27" s="33"/>
      <c r="F27" s="34"/>
      <c r="G27" s="35">
        <f>'сад 26'!P37+'сад 26'!P40-G42</f>
        <v>418728.72999999986</v>
      </c>
    </row>
    <row r="28" spans="1:7" ht="16.5">
      <c r="A28" s="31"/>
      <c r="B28" s="32"/>
      <c r="C28" s="33" t="s">
        <v>17</v>
      </c>
      <c r="D28" s="33"/>
      <c r="E28" s="33"/>
      <c r="F28" s="34"/>
      <c r="G28" s="35">
        <f>'сад 26'!P19</f>
        <v>14782.94</v>
      </c>
    </row>
    <row r="29" spans="1:7" ht="16.5">
      <c r="A29" s="37"/>
      <c r="B29" s="26"/>
      <c r="C29" s="38" t="s">
        <v>31</v>
      </c>
      <c r="D29" s="27"/>
      <c r="E29" s="27"/>
      <c r="F29" s="28"/>
      <c r="G29" s="35">
        <f>'сад 26'!P10</f>
        <v>9800</v>
      </c>
    </row>
    <row r="30" spans="1:7" ht="16.5">
      <c r="A30" s="31"/>
      <c r="B30" s="32"/>
      <c r="C30" s="33" t="s">
        <v>73</v>
      </c>
      <c r="D30" s="33"/>
      <c r="E30" s="33"/>
      <c r="F30" s="34"/>
      <c r="G30" s="35">
        <f>'сад 26'!P27+'сад 26'!P29+'сад 26'!P30+'сад 26'!P31+'сад 26'!P32+'сад 26'!P28</f>
        <v>661984.5399999999</v>
      </c>
    </row>
    <row r="31" spans="1:7" ht="16.5">
      <c r="A31" s="25"/>
      <c r="B31" s="26"/>
      <c r="C31" s="38" t="s">
        <v>32</v>
      </c>
      <c r="D31" s="27"/>
      <c r="E31" s="27"/>
      <c r="F31" s="28"/>
      <c r="G31" s="35">
        <f>'сад 26'!P11+'сад 26'!P23</f>
        <v>68595.64</v>
      </c>
    </row>
    <row r="32" spans="1:7" ht="16.5">
      <c r="A32" s="31"/>
      <c r="B32" s="32"/>
      <c r="C32" s="39" t="s">
        <v>33</v>
      </c>
      <c r="D32" s="33"/>
      <c r="E32" s="33"/>
      <c r="F32" s="34"/>
      <c r="G32" s="40">
        <f>'сад 26'!P12+'сад 26'!P18</f>
        <v>136696</v>
      </c>
    </row>
    <row r="33" spans="1:7" ht="16.5">
      <c r="A33" s="31"/>
      <c r="B33" s="32"/>
      <c r="C33" s="33" t="s">
        <v>74</v>
      </c>
      <c r="D33" s="33"/>
      <c r="E33" s="33"/>
      <c r="F33" s="34"/>
      <c r="G33" s="40">
        <f>'сад 26'!P13+'сад 26'!P20+'сад 26'!P21+'сад 26'!P22</f>
        <v>181187.12</v>
      </c>
    </row>
    <row r="34" spans="1:9" ht="16.5" hidden="1">
      <c r="A34" s="31"/>
      <c r="B34" s="32"/>
      <c r="C34" s="33"/>
      <c r="D34" s="33"/>
      <c r="E34" s="33"/>
      <c r="F34" s="34"/>
      <c r="G34" s="40"/>
      <c r="H34">
        <v>370920</v>
      </c>
      <c r="I34" s="30">
        <f>H34-G34</f>
        <v>370920</v>
      </c>
    </row>
    <row r="35" spans="1:7" ht="16.5" hidden="1">
      <c r="A35" s="31"/>
      <c r="B35" s="32"/>
      <c r="C35" s="33"/>
      <c r="D35" s="33"/>
      <c r="E35" s="33"/>
      <c r="F35" s="34"/>
      <c r="G35" s="40"/>
    </row>
    <row r="36" spans="1:7" ht="16.5">
      <c r="A36" s="31"/>
      <c r="B36" s="32"/>
      <c r="C36" s="33" t="s">
        <v>35</v>
      </c>
      <c r="D36" s="33"/>
      <c r="E36" s="33"/>
      <c r="F36" s="34"/>
      <c r="G36" s="40">
        <f>'сад 26'!P35+'сад 26'!P14-G44</f>
        <v>0</v>
      </c>
    </row>
    <row r="37" spans="1:9" ht="16.5">
      <c r="A37" s="31"/>
      <c r="B37" s="32"/>
      <c r="C37" s="33" t="s">
        <v>36</v>
      </c>
      <c r="D37" s="33"/>
      <c r="E37" s="33"/>
      <c r="F37" s="34"/>
      <c r="G37" s="40">
        <f>'сад 26'!P15+'сад 26'!P24+'сад 26'!P25+'сад 26'!P26</f>
        <v>696564.69</v>
      </c>
      <c r="H37" s="30"/>
      <c r="I37" s="30"/>
    </row>
    <row r="38" spans="1:7" ht="16.5" hidden="1">
      <c r="A38" s="31"/>
      <c r="B38" s="32"/>
      <c r="C38" s="33"/>
      <c r="D38" s="33"/>
      <c r="E38" s="33"/>
      <c r="F38" s="34"/>
      <c r="G38" s="40"/>
    </row>
    <row r="39" spans="1:7" ht="16.5" hidden="1">
      <c r="A39" s="31"/>
      <c r="B39" s="32"/>
      <c r="C39" s="33"/>
      <c r="D39" s="33"/>
      <c r="E39" s="33"/>
      <c r="F39" s="34"/>
      <c r="G39" s="40"/>
    </row>
    <row r="40" spans="1:7" ht="39">
      <c r="A40" s="25" t="s">
        <v>305</v>
      </c>
      <c r="B40" s="26" t="s">
        <v>69</v>
      </c>
      <c r="C40" s="27" t="s">
        <v>70</v>
      </c>
      <c r="D40" s="33"/>
      <c r="E40" s="33"/>
      <c r="F40" s="154">
        <f>'сад 26'!N33</f>
        <v>3684410.52</v>
      </c>
      <c r="G40" s="40"/>
    </row>
    <row r="41" spans="1:7" ht="16.5">
      <c r="A41" s="31"/>
      <c r="B41" s="32"/>
      <c r="C41" s="33" t="s">
        <v>71</v>
      </c>
      <c r="D41" s="33"/>
      <c r="E41" s="33"/>
      <c r="F41" s="34"/>
      <c r="G41" s="40">
        <f>'сад 26'!P36</f>
        <v>2670908.39</v>
      </c>
    </row>
    <row r="42" spans="1:7" ht="16.5">
      <c r="A42" s="31"/>
      <c r="B42" s="32"/>
      <c r="C42" s="33" t="s">
        <v>72</v>
      </c>
      <c r="D42" s="33"/>
      <c r="E42" s="33"/>
      <c r="F42" s="34"/>
      <c r="G42" s="40">
        <f>'сад 26'!P37</f>
        <v>806033.9</v>
      </c>
    </row>
    <row r="43" spans="1:7" ht="16.5">
      <c r="A43" s="31"/>
      <c r="B43" s="32"/>
      <c r="C43" s="33" t="s">
        <v>30</v>
      </c>
      <c r="D43" s="33"/>
      <c r="E43" s="33"/>
      <c r="F43" s="34"/>
      <c r="G43" s="40">
        <f>'сад 26'!P38</f>
        <v>580.23</v>
      </c>
    </row>
    <row r="44" spans="1:7" ht="16.5">
      <c r="A44" s="31"/>
      <c r="B44" s="32"/>
      <c r="C44" s="33" t="s">
        <v>35</v>
      </c>
      <c r="D44" s="33"/>
      <c r="E44" s="33"/>
      <c r="F44" s="34"/>
      <c r="G44" s="40">
        <f>'сад 26'!P35</f>
        <v>206888</v>
      </c>
    </row>
    <row r="45" spans="1:7" ht="16.5">
      <c r="A45" s="25" t="s">
        <v>75</v>
      </c>
      <c r="B45" s="26" t="s">
        <v>76</v>
      </c>
      <c r="C45" s="27" t="s">
        <v>70</v>
      </c>
      <c r="D45" s="27"/>
      <c r="E45" s="27"/>
      <c r="F45" s="28">
        <f>G49+G50</f>
        <v>189848</v>
      </c>
      <c r="G45" s="41"/>
    </row>
    <row r="46" spans="1:7" ht="16.5" hidden="1">
      <c r="A46" s="25" t="s">
        <v>75</v>
      </c>
      <c r="B46" s="26"/>
      <c r="C46" s="38" t="s">
        <v>71</v>
      </c>
      <c r="D46" s="27"/>
      <c r="E46" s="27"/>
      <c r="F46" s="28"/>
      <c r="G46" s="42"/>
    </row>
    <row r="47" spans="1:7" ht="16.5" hidden="1">
      <c r="A47" s="25" t="s">
        <v>75</v>
      </c>
      <c r="B47" s="26"/>
      <c r="C47" s="38" t="s">
        <v>72</v>
      </c>
      <c r="D47" s="27"/>
      <c r="E47" s="27"/>
      <c r="F47" s="28"/>
      <c r="G47" s="42"/>
    </row>
    <row r="48" spans="1:7" ht="16.5" hidden="1">
      <c r="A48" s="25" t="s">
        <v>75</v>
      </c>
      <c r="B48" s="26"/>
      <c r="C48" s="38" t="s">
        <v>35</v>
      </c>
      <c r="D48" s="27"/>
      <c r="E48" s="27"/>
      <c r="F48" s="28"/>
      <c r="G48" s="42"/>
    </row>
    <row r="49" spans="1:7" ht="16.5">
      <c r="A49" s="25"/>
      <c r="B49" s="26"/>
      <c r="C49" s="38" t="s">
        <v>32</v>
      </c>
      <c r="D49" s="27"/>
      <c r="E49" s="27"/>
      <c r="F49" s="28"/>
      <c r="G49" s="42">
        <f>'сад 26'!P43</f>
        <v>548</v>
      </c>
    </row>
    <row r="50" spans="1:7" ht="16.5">
      <c r="A50" s="25"/>
      <c r="B50" s="26"/>
      <c r="C50" s="38" t="s">
        <v>329</v>
      </c>
      <c r="D50" s="27"/>
      <c r="E50" s="27"/>
      <c r="F50" s="28"/>
      <c r="G50" s="172">
        <f>'сад 26'!P44</f>
        <v>189300</v>
      </c>
    </row>
    <row r="51" spans="1:9" ht="38.25" customHeight="1">
      <c r="A51" s="25" t="s">
        <v>77</v>
      </c>
      <c r="B51" s="26" t="s">
        <v>78</v>
      </c>
      <c r="C51" s="27" t="s">
        <v>79</v>
      </c>
      <c r="D51" s="27"/>
      <c r="E51" s="28">
        <v>127348.06</v>
      </c>
      <c r="F51" s="135">
        <f>1023462-F53</f>
        <v>1023462</v>
      </c>
      <c r="G51" s="136"/>
      <c r="H51" s="128"/>
      <c r="I51" s="36"/>
    </row>
    <row r="52" spans="1:8" ht="33">
      <c r="A52" s="25"/>
      <c r="B52" s="26"/>
      <c r="C52" s="38" t="s">
        <v>318</v>
      </c>
      <c r="D52" s="38"/>
      <c r="E52" s="43"/>
      <c r="F52" s="135"/>
      <c r="G52" s="137">
        <f>E51+F51</f>
        <v>1150810.06</v>
      </c>
      <c r="H52" s="128"/>
    </row>
    <row r="53" spans="1:8" ht="26.25" hidden="1">
      <c r="A53" s="25" t="s">
        <v>319</v>
      </c>
      <c r="B53" s="26" t="s">
        <v>78</v>
      </c>
      <c r="C53" s="27" t="s">
        <v>79</v>
      </c>
      <c r="D53" s="38"/>
      <c r="E53" s="43"/>
      <c r="F53" s="135"/>
      <c r="G53" s="137"/>
      <c r="H53" s="128"/>
    </row>
    <row r="54" spans="1:8" ht="33" hidden="1">
      <c r="A54" s="25"/>
      <c r="B54" s="26"/>
      <c r="C54" s="38" t="s">
        <v>318</v>
      </c>
      <c r="D54" s="38"/>
      <c r="E54" s="43"/>
      <c r="F54" s="135"/>
      <c r="G54" s="137"/>
      <c r="H54" s="128"/>
    </row>
    <row r="55" spans="1:8" ht="16.5">
      <c r="A55" s="25" t="s">
        <v>301</v>
      </c>
      <c r="B55" s="26" t="s">
        <v>78</v>
      </c>
      <c r="C55" s="27" t="s">
        <v>70</v>
      </c>
      <c r="D55" s="38"/>
      <c r="E55" s="43"/>
      <c r="F55" s="135">
        <f>G56</f>
        <v>212.6</v>
      </c>
      <c r="G55" s="137"/>
      <c r="H55" s="128"/>
    </row>
    <row r="56" spans="1:8" ht="16.5">
      <c r="A56" s="25"/>
      <c r="B56" s="26"/>
      <c r="C56" s="38" t="s">
        <v>32</v>
      </c>
      <c r="D56" s="38"/>
      <c r="E56" s="43"/>
      <c r="F56" s="135"/>
      <c r="G56" s="137">
        <v>212.6</v>
      </c>
      <c r="H56" s="128"/>
    </row>
    <row r="57" spans="1:9" ht="16.5">
      <c r="A57" s="25" t="s">
        <v>80</v>
      </c>
      <c r="B57" s="26"/>
      <c r="C57" s="27"/>
      <c r="D57" s="27"/>
      <c r="E57" s="139">
        <f>E51+E23</f>
        <v>147411.41</v>
      </c>
      <c r="F57" s="139">
        <f>F51+F45+F23+F55+F40+F53</f>
        <v>8452728.66</v>
      </c>
      <c r="G57" s="140">
        <f>SUM(G24:G56)</f>
        <v>8600140.07</v>
      </c>
      <c r="H57" s="129"/>
      <c r="I57" s="30"/>
    </row>
    <row r="58" spans="5:7" ht="6" customHeight="1">
      <c r="E58" s="164"/>
      <c r="F58" s="164"/>
      <c r="G58" s="164"/>
    </row>
    <row r="59" spans="1:7" ht="15.75" customHeight="1">
      <c r="A59" t="s">
        <v>81</v>
      </c>
      <c r="B59" s="194" t="s">
        <v>295</v>
      </c>
      <c r="C59" s="194"/>
      <c r="D59" s="194"/>
      <c r="E59" s="164"/>
      <c r="F59" s="164"/>
      <c r="G59" s="164"/>
    </row>
    <row r="60" spans="1:7" s="16" customFormat="1" ht="9.75" customHeight="1">
      <c r="A60" s="16" t="s">
        <v>82</v>
      </c>
      <c r="B60" s="193" t="s">
        <v>42</v>
      </c>
      <c r="C60" s="193"/>
      <c r="D60" s="193"/>
      <c r="E60" s="164"/>
      <c r="F60" s="164"/>
      <c r="G60" s="164"/>
    </row>
    <row r="61" spans="1:7" ht="19.5" customHeight="1">
      <c r="A61" t="s">
        <v>83</v>
      </c>
      <c r="B61" s="194" t="s">
        <v>84</v>
      </c>
      <c r="C61" s="194"/>
      <c r="D61" s="194"/>
      <c r="E61" s="164"/>
      <c r="F61" s="164"/>
      <c r="G61" s="164"/>
    </row>
    <row r="62" spans="1:7" s="16" customFormat="1" ht="9.75" customHeight="1">
      <c r="A62" s="16" t="s">
        <v>82</v>
      </c>
      <c r="B62" s="193" t="s">
        <v>42</v>
      </c>
      <c r="C62" s="193"/>
      <c r="D62" s="193"/>
      <c r="E62" s="131"/>
      <c r="F62" s="131"/>
      <c r="G62" s="131"/>
    </row>
    <row r="63" spans="1:7" ht="25.5" customHeight="1">
      <c r="A63" s="44" t="s">
        <v>85</v>
      </c>
      <c r="B63" s="194" t="s">
        <v>86</v>
      </c>
      <c r="C63" s="194"/>
      <c r="D63" s="194"/>
      <c r="E63" s="132"/>
      <c r="F63" s="17"/>
      <c r="G63" s="17"/>
    </row>
    <row r="64" spans="1:8" s="16" customFormat="1" ht="9.75" customHeight="1">
      <c r="A64" s="16" t="s">
        <v>87</v>
      </c>
      <c r="B64" s="193" t="s">
        <v>88</v>
      </c>
      <c r="C64" s="193"/>
      <c r="D64" s="193"/>
      <c r="E64" s="131"/>
      <c r="F64" s="133"/>
      <c r="G64" s="133"/>
      <c r="H64" s="45"/>
    </row>
    <row r="65" spans="5:7" ht="12.75">
      <c r="E65" s="17"/>
      <c r="F65" s="17"/>
      <c r="G65" s="17"/>
    </row>
  </sheetData>
  <sheetProtection/>
  <mergeCells count="25">
    <mergeCell ref="D5:G5"/>
    <mergeCell ref="D6:G6"/>
    <mergeCell ref="D7:E7"/>
    <mergeCell ref="F7:G7"/>
    <mergeCell ref="E1:F1"/>
    <mergeCell ref="D2:G2"/>
    <mergeCell ref="D3:G3"/>
    <mergeCell ref="D4:G4"/>
    <mergeCell ref="B17:E17"/>
    <mergeCell ref="A21:A22"/>
    <mergeCell ref="B21:B22"/>
    <mergeCell ref="C21:C22"/>
    <mergeCell ref="D21:E21"/>
    <mergeCell ref="A9:G9"/>
    <mergeCell ref="B14:E14"/>
    <mergeCell ref="B15:E15"/>
    <mergeCell ref="B16:E16"/>
    <mergeCell ref="B62:D62"/>
    <mergeCell ref="B63:D63"/>
    <mergeCell ref="B64:D64"/>
    <mergeCell ref="F21:G21"/>
    <mergeCell ref="E58:G61"/>
    <mergeCell ref="B59:D59"/>
    <mergeCell ref="B60:D60"/>
    <mergeCell ref="B61:D6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7" customWidth="1"/>
    <col min="2" max="16384" width="0.85546875" style="47" customWidth="1"/>
  </cols>
  <sheetData>
    <row r="1" ht="3" customHeight="1"/>
    <row r="2" spans="1:108" ht="15">
      <c r="A2" s="221" t="s">
        <v>189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</row>
    <row r="3" ht="6" customHeight="1"/>
    <row r="4" spans="1:108" ht="15">
      <c r="A4" s="222" t="s">
        <v>90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4"/>
      <c r="BU4" s="222" t="s">
        <v>190</v>
      </c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4"/>
    </row>
    <row r="5" spans="1:108" s="49" customFormat="1" ht="15" customHeight="1">
      <c r="A5" s="114"/>
      <c r="B5" s="212" t="s">
        <v>191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3"/>
      <c r="BU5" s="225">
        <f>BU7+BU13</f>
        <v>6520696.140000001</v>
      </c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7"/>
    </row>
    <row r="6" spans="1:108" ht="15">
      <c r="A6" s="115"/>
      <c r="B6" s="217" t="s">
        <v>115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8"/>
      <c r="BU6" s="209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1"/>
    </row>
    <row r="7" spans="1:108" ht="30" customHeight="1">
      <c r="A7" s="116"/>
      <c r="B7" s="202" t="s">
        <v>192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3"/>
      <c r="BU7" s="209">
        <f>BU9</f>
        <v>5513284.53</v>
      </c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1"/>
    </row>
    <row r="8" spans="1:108" ht="15">
      <c r="A8" s="115"/>
      <c r="B8" s="207" t="s">
        <v>99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8"/>
      <c r="BU8" s="209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1"/>
    </row>
    <row r="9" spans="1:108" ht="45" customHeight="1">
      <c r="A9" s="116"/>
      <c r="B9" s="202" t="s">
        <v>193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3"/>
      <c r="BU9" s="204">
        <v>5513284.53</v>
      </c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6"/>
    </row>
    <row r="10" spans="1:108" ht="45" customHeight="1">
      <c r="A10" s="116"/>
      <c r="B10" s="202" t="s">
        <v>194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3"/>
      <c r="BU10" s="204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6"/>
    </row>
    <row r="11" spans="1:108" ht="45" customHeight="1">
      <c r="A11" s="116"/>
      <c r="B11" s="202" t="s">
        <v>195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3"/>
      <c r="BU11" s="204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</row>
    <row r="12" spans="1:108" ht="30" customHeight="1">
      <c r="A12" s="116"/>
      <c r="B12" s="202" t="s">
        <v>196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3"/>
      <c r="BU12" s="204">
        <v>2263952.31</v>
      </c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6"/>
    </row>
    <row r="13" spans="1:108" ht="30" customHeight="1">
      <c r="A13" s="116"/>
      <c r="B13" s="202" t="s">
        <v>197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3"/>
      <c r="BU13" s="204">
        <v>1007411.61</v>
      </c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6"/>
    </row>
    <row r="14" spans="1:108" ht="15">
      <c r="A14" s="117"/>
      <c r="B14" s="207" t="s">
        <v>99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8"/>
      <c r="BU14" s="204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6"/>
    </row>
    <row r="15" spans="1:108" ht="30" customHeight="1">
      <c r="A15" s="116"/>
      <c r="B15" s="202" t="s">
        <v>198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3"/>
      <c r="BU15" s="204">
        <v>985782.37</v>
      </c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6"/>
    </row>
    <row r="16" spans="1:108" ht="15">
      <c r="A16" s="116"/>
      <c r="B16" s="202" t="s">
        <v>199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3"/>
      <c r="BU16" s="204">
        <v>11535.82</v>
      </c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6"/>
    </row>
    <row r="17" spans="1:108" s="49" customFormat="1" ht="15" customHeight="1">
      <c r="A17" s="114"/>
      <c r="B17" s="212" t="s">
        <v>200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U17" s="214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6"/>
    </row>
    <row r="18" spans="1:108" ht="15">
      <c r="A18" s="115"/>
      <c r="B18" s="217" t="s">
        <v>115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8"/>
      <c r="BU18" s="204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6"/>
    </row>
    <row r="19" spans="1:108" ht="30" customHeight="1">
      <c r="A19" s="118"/>
      <c r="B19" s="219" t="s">
        <v>201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20"/>
      <c r="BU19" s="209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1"/>
    </row>
    <row r="20" spans="1:108" ht="30" customHeight="1">
      <c r="A20" s="116"/>
      <c r="B20" s="202" t="s">
        <v>202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3"/>
      <c r="BU20" s="209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1"/>
    </row>
    <row r="21" spans="1:108" ht="15" customHeight="1">
      <c r="A21" s="119"/>
      <c r="B21" s="207" t="s">
        <v>203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8"/>
      <c r="BU21" s="209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1"/>
    </row>
    <row r="22" spans="1:108" ht="15" customHeight="1">
      <c r="A22" s="119"/>
      <c r="B22" s="202" t="s">
        <v>204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3"/>
      <c r="BU22" s="204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6"/>
    </row>
    <row r="23" spans="1:108" ht="15" customHeight="1">
      <c r="A23" s="119"/>
      <c r="B23" s="202" t="s">
        <v>205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3"/>
      <c r="BU23" s="204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</row>
    <row r="24" spans="1:108" ht="15" customHeight="1">
      <c r="A24" s="119"/>
      <c r="B24" s="202" t="s">
        <v>206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3"/>
      <c r="BU24" s="204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6"/>
    </row>
    <row r="25" spans="1:108" ht="15" customHeight="1">
      <c r="A25" s="119"/>
      <c r="B25" s="202" t="s">
        <v>207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3"/>
      <c r="BU25" s="204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</row>
    <row r="26" spans="1:108" ht="15" customHeight="1">
      <c r="A26" s="119"/>
      <c r="B26" s="202" t="s">
        <v>208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3"/>
      <c r="BU26" s="204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6"/>
    </row>
    <row r="27" spans="1:108" ht="15" customHeight="1">
      <c r="A27" s="119"/>
      <c r="B27" s="202" t="s">
        <v>209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3"/>
      <c r="BU27" s="204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6"/>
    </row>
    <row r="28" spans="1:108" ht="15" customHeight="1">
      <c r="A28" s="119"/>
      <c r="B28" s="202" t="s">
        <v>210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3"/>
      <c r="BU28" s="204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6"/>
    </row>
    <row r="29" spans="1:108" ht="15" customHeight="1">
      <c r="A29" s="119"/>
      <c r="B29" s="202" t="s">
        <v>211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3"/>
      <c r="BU29" s="204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" customHeight="1">
      <c r="A30" s="119"/>
      <c r="B30" s="202" t="s">
        <v>212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3"/>
      <c r="BU30" s="204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6"/>
    </row>
    <row r="31" spans="1:108" ht="15" customHeight="1">
      <c r="A31" s="119"/>
      <c r="B31" s="202" t="s">
        <v>213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3"/>
      <c r="BU31" s="204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</row>
    <row r="32" spans="1:108" ht="45" customHeight="1">
      <c r="A32" s="116"/>
      <c r="B32" s="202" t="s">
        <v>214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3"/>
      <c r="BU32" s="204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6"/>
    </row>
    <row r="33" spans="1:108" ht="13.5" customHeight="1">
      <c r="A33" s="119"/>
      <c r="B33" s="207" t="s">
        <v>203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8"/>
      <c r="BU33" s="204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6"/>
    </row>
    <row r="34" spans="1:108" ht="13.5" customHeight="1">
      <c r="A34" s="119"/>
      <c r="B34" s="202" t="s">
        <v>215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3"/>
      <c r="BU34" s="204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6"/>
    </row>
    <row r="35" spans="1:108" ht="13.5" customHeight="1">
      <c r="A35" s="119"/>
      <c r="B35" s="202" t="s">
        <v>216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3"/>
      <c r="BU35" s="204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6"/>
    </row>
    <row r="36" spans="1:108" ht="13.5" customHeight="1">
      <c r="A36" s="119"/>
      <c r="B36" s="202" t="s">
        <v>217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3"/>
      <c r="BU36" s="204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6"/>
    </row>
    <row r="37" spans="1:108" ht="13.5" customHeight="1">
      <c r="A37" s="119"/>
      <c r="B37" s="202" t="s">
        <v>218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3"/>
      <c r="BU37" s="204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6"/>
    </row>
    <row r="38" spans="1:108" ht="13.5" customHeight="1">
      <c r="A38" s="119"/>
      <c r="B38" s="202" t="s">
        <v>219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3"/>
      <c r="BU38" s="204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6"/>
    </row>
    <row r="39" spans="1:108" ht="13.5" customHeight="1">
      <c r="A39" s="119"/>
      <c r="B39" s="202" t="s">
        <v>220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3"/>
      <c r="BU39" s="204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3.5" customHeight="1">
      <c r="A40" s="119"/>
      <c r="B40" s="202" t="s">
        <v>221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3"/>
      <c r="BU40" s="204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6"/>
    </row>
    <row r="41" spans="1:108" ht="13.5" customHeight="1">
      <c r="A41" s="119"/>
      <c r="B41" s="202" t="s">
        <v>222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3"/>
      <c r="BU41" s="204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6"/>
    </row>
    <row r="42" spans="1:108" ht="13.5" customHeight="1">
      <c r="A42" s="119"/>
      <c r="B42" s="202" t="s">
        <v>223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3"/>
      <c r="BU42" s="204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6"/>
    </row>
    <row r="43" spans="1:108" ht="13.5" customHeight="1">
      <c r="A43" s="119"/>
      <c r="B43" s="202" t="s">
        <v>224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3"/>
      <c r="BU43" s="204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6"/>
    </row>
    <row r="44" spans="1:108" s="49" customFormat="1" ht="15" customHeight="1">
      <c r="A44" s="114"/>
      <c r="B44" s="212" t="s">
        <v>225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3"/>
      <c r="BU44" s="214">
        <f>BU47</f>
        <v>0</v>
      </c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6"/>
    </row>
    <row r="45" spans="1:108" ht="15" customHeight="1">
      <c r="A45" s="120"/>
      <c r="B45" s="217" t="s">
        <v>115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8"/>
      <c r="BU45" s="204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6"/>
    </row>
    <row r="46" spans="1:108" ht="15" customHeight="1">
      <c r="A46" s="116"/>
      <c r="B46" s="202" t="s">
        <v>226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3"/>
      <c r="BU46" s="204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6"/>
    </row>
    <row r="47" spans="1:108" ht="30" customHeight="1">
      <c r="A47" s="116"/>
      <c r="B47" s="202" t="s">
        <v>227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3"/>
      <c r="BU47" s="204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6"/>
    </row>
    <row r="48" spans="1:108" ht="15" customHeight="1">
      <c r="A48" s="119"/>
      <c r="B48" s="207" t="s">
        <v>203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8"/>
      <c r="BU48" s="209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1"/>
    </row>
    <row r="49" spans="1:108" ht="15" customHeight="1">
      <c r="A49" s="119"/>
      <c r="B49" s="202" t="s">
        <v>228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3"/>
      <c r="BU49" s="204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6"/>
    </row>
    <row r="50" spans="1:108" ht="15" customHeight="1">
      <c r="A50" s="119"/>
      <c r="B50" s="202" t="s">
        <v>229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3"/>
      <c r="BU50" s="204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6"/>
    </row>
    <row r="51" spans="1:108" ht="15" customHeight="1">
      <c r="A51" s="119"/>
      <c r="B51" s="202" t="s">
        <v>230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3"/>
      <c r="BU51" s="204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6"/>
    </row>
    <row r="52" spans="1:108" ht="15" customHeight="1">
      <c r="A52" s="119"/>
      <c r="B52" s="202" t="s">
        <v>231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3"/>
      <c r="BU52" s="204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6"/>
    </row>
    <row r="53" spans="1:108" ht="15" customHeight="1">
      <c r="A53" s="119"/>
      <c r="B53" s="202" t="s">
        <v>232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3"/>
      <c r="BU53" s="204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6"/>
    </row>
    <row r="54" spans="1:108" ht="15" customHeight="1">
      <c r="A54" s="119"/>
      <c r="B54" s="202" t="s">
        <v>233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3"/>
      <c r="BU54" s="204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6"/>
    </row>
    <row r="55" spans="1:108" ht="15" customHeight="1">
      <c r="A55" s="119"/>
      <c r="B55" s="202" t="s">
        <v>234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3"/>
      <c r="BU55" s="204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6"/>
    </row>
    <row r="56" spans="1:108" ht="15" customHeight="1">
      <c r="A56" s="119"/>
      <c r="B56" s="202" t="s">
        <v>235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3"/>
      <c r="BU56" s="204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6"/>
    </row>
    <row r="57" spans="1:108" ht="15" customHeight="1">
      <c r="A57" s="119"/>
      <c r="B57" s="202" t="s">
        <v>236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3"/>
      <c r="BU57" s="204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6"/>
    </row>
    <row r="58" spans="1:108" ht="15" customHeight="1">
      <c r="A58" s="119"/>
      <c r="B58" s="202" t="s">
        <v>237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3"/>
      <c r="BU58" s="204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6"/>
    </row>
    <row r="59" spans="1:108" ht="15" customHeight="1">
      <c r="A59" s="119"/>
      <c r="B59" s="202" t="s">
        <v>238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3"/>
      <c r="BU59" s="204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6"/>
    </row>
    <row r="60" spans="1:108" ht="15" customHeight="1">
      <c r="A60" s="119"/>
      <c r="B60" s="202" t="s">
        <v>239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3"/>
      <c r="BU60" s="204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6"/>
    </row>
    <row r="61" spans="1:108" ht="15" customHeight="1">
      <c r="A61" s="119"/>
      <c r="B61" s="202" t="s">
        <v>240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3"/>
      <c r="BU61" s="204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6"/>
    </row>
    <row r="62" spans="1:108" ht="45" customHeight="1">
      <c r="A62" s="116"/>
      <c r="B62" s="202" t="s">
        <v>241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3"/>
      <c r="BU62" s="204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6"/>
    </row>
    <row r="63" spans="1:108" ht="15" customHeight="1">
      <c r="A63" s="121"/>
      <c r="B63" s="207" t="s">
        <v>203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8"/>
      <c r="BU63" s="204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6"/>
    </row>
    <row r="64" spans="1:108" ht="15" customHeight="1">
      <c r="A64" s="116"/>
      <c r="B64" s="202" t="s">
        <v>242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3"/>
      <c r="BU64" s="204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6"/>
    </row>
    <row r="65" spans="1:108" ht="15" customHeight="1">
      <c r="A65" s="116"/>
      <c r="B65" s="202" t="s">
        <v>243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3"/>
      <c r="BU65" s="204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6"/>
    </row>
    <row r="66" spans="1:108" ht="15" customHeight="1">
      <c r="A66" s="116"/>
      <c r="B66" s="202" t="s">
        <v>244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3"/>
      <c r="BU66" s="204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6"/>
    </row>
    <row r="67" spans="1:108" ht="15">
      <c r="A67" s="126"/>
      <c r="B67" s="202" t="s">
        <v>245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3"/>
      <c r="BU67" s="204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6"/>
    </row>
    <row r="68" spans="1:108" ht="15">
      <c r="A68" s="126"/>
      <c r="B68" s="202" t="s">
        <v>246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3"/>
      <c r="BU68" s="204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6"/>
    </row>
    <row r="69" spans="1:108" ht="15">
      <c r="A69" s="126"/>
      <c r="B69" s="202" t="s">
        <v>247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3"/>
      <c r="BU69" s="204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6"/>
    </row>
    <row r="70" spans="1:108" ht="15">
      <c r="A70" s="126"/>
      <c r="B70" s="202" t="s">
        <v>248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3"/>
      <c r="BU70" s="204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6"/>
    </row>
    <row r="71" spans="1:108" ht="15">
      <c r="A71" s="126"/>
      <c r="B71" s="202" t="s">
        <v>249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3"/>
      <c r="BU71" s="204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6"/>
    </row>
    <row r="72" spans="1:108" ht="15">
      <c r="A72" s="126"/>
      <c r="B72" s="202" t="s">
        <v>250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3"/>
      <c r="BU72" s="204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6"/>
    </row>
    <row r="73" spans="1:108" ht="15">
      <c r="A73" s="126"/>
      <c r="B73" s="202" t="s">
        <v>251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3"/>
      <c r="BU73" s="204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6"/>
    </row>
    <row r="74" spans="1:108" ht="15">
      <c r="A74" s="126"/>
      <c r="B74" s="202" t="s">
        <v>252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3"/>
      <c r="BU74" s="204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6"/>
    </row>
    <row r="75" spans="1:108" ht="15">
      <c r="A75" s="126"/>
      <c r="B75" s="202" t="s">
        <v>253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3"/>
      <c r="BU75" s="204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6"/>
    </row>
    <row r="76" spans="1:108" ht="15">
      <c r="A76" s="127"/>
      <c r="B76" s="202" t="s">
        <v>254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3"/>
      <c r="BU76" s="204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6"/>
    </row>
    <row r="77" spans="73:108" ht="15"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73:108" ht="15"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73:108" ht="15"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73:108" ht="15"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73:108" ht="15"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73:108" ht="15"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73:108" ht="15"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73:108" ht="15"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73:108" ht="15"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73:108" ht="15"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73:108" ht="15"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73:108" ht="15"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73:108" ht="15"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73:108" ht="15"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73:108" ht="15"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73:108" ht="15"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73:108" ht="15"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73:108" ht="15"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73:108" ht="15"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73:108" ht="15"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73:108" ht="15"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73:108" ht="15"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73:108" ht="15"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73:108" ht="15"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73:108" ht="15"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73:108" ht="15"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73:108" ht="15"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</row>
    <row r="104" spans="73:108" ht="15"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73:108" ht="15"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73:108" ht="15"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73:108" ht="15"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73:108" ht="15"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73:108" ht="15"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73:108" ht="15"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73:108" ht="15"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73:108" ht="15"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73:108" ht="15"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73:108" ht="15"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73:108" ht="15"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73:108" ht="15"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</row>
    <row r="117" spans="73:108" ht="15"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</row>
    <row r="118" spans="73:108" ht="15"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</row>
    <row r="119" spans="73:108" ht="15"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</row>
    <row r="120" spans="73:108" ht="15"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</row>
    <row r="121" spans="73:108" ht="15"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</row>
    <row r="122" spans="73:108" ht="15"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</row>
    <row r="123" spans="73:108" ht="15"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</row>
    <row r="124" spans="73:108" ht="15"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73:108" ht="15"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73:108" ht="15"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</row>
    <row r="127" spans="73:108" ht="15"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73:108" ht="15"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73:108" ht="15"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73:108" ht="15"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73:108" ht="15"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73:108" ht="15"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73:108" ht="15"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73:108" ht="15"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73:108" ht="15"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73:108" ht="15"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73:108" ht="15"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73:108" ht="15"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73:108" ht="15"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73:108" ht="15"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73:108" ht="15"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73:108" ht="15"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73:108" ht="15"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73:108" ht="15"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73:108" ht="15"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73:108" ht="15"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73:108" ht="15"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73:108" ht="15"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73:108" ht="15"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73:108" ht="15"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73:108" ht="15"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73:108" ht="15"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73:108" ht="15"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73:108" ht="15"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73:108" ht="15"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73:108" ht="15"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73:108" ht="15"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73:108" ht="15"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73:108" ht="15"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73:108" ht="15"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73:108" ht="15"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73:108" ht="15"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73:108" ht="15"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73:108" ht="15"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73:108" ht="15"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73:108" ht="15"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73:108" ht="15"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</sheetData>
  <sheetProtection/>
  <mergeCells count="147">
    <mergeCell ref="A2:DD2"/>
    <mergeCell ref="A4:BT4"/>
    <mergeCell ref="BU4:DD4"/>
    <mergeCell ref="B5:BT5"/>
    <mergeCell ref="BU5:DD5"/>
    <mergeCell ref="B8:BT8"/>
    <mergeCell ref="BU8:DD8"/>
    <mergeCell ref="B9:BT9"/>
    <mergeCell ref="BU9:DD9"/>
    <mergeCell ref="B6:BT6"/>
    <mergeCell ref="BU6:DD6"/>
    <mergeCell ref="B7:BT7"/>
    <mergeCell ref="BU7:DD7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36:BT36"/>
    <mergeCell ref="BU36:DD36"/>
    <mergeCell ref="B37:BT37"/>
    <mergeCell ref="BU37:DD37"/>
    <mergeCell ref="B34:BT34"/>
    <mergeCell ref="BU34:DD34"/>
    <mergeCell ref="B35:BT35"/>
    <mergeCell ref="BU35:DD35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44:BT44"/>
    <mergeCell ref="BU44:DD44"/>
    <mergeCell ref="B45:BT45"/>
    <mergeCell ref="BU45:DD45"/>
    <mergeCell ref="B42:BT42"/>
    <mergeCell ref="BU42:DD42"/>
    <mergeCell ref="B43:BT43"/>
    <mergeCell ref="BU43:DD43"/>
    <mergeCell ref="B48:BT48"/>
    <mergeCell ref="BU48:DD48"/>
    <mergeCell ref="B49:BT49"/>
    <mergeCell ref="BU49:DD49"/>
    <mergeCell ref="B46:BT46"/>
    <mergeCell ref="BU46:DD46"/>
    <mergeCell ref="B47:BT47"/>
    <mergeCell ref="BU47:DD47"/>
    <mergeCell ref="B52:BT52"/>
    <mergeCell ref="BU52:DD52"/>
    <mergeCell ref="B53:BT53"/>
    <mergeCell ref="BU53:DD53"/>
    <mergeCell ref="B50:BT50"/>
    <mergeCell ref="BU50:DD50"/>
    <mergeCell ref="B51:BT51"/>
    <mergeCell ref="BU51:DD51"/>
    <mergeCell ref="B56:BT56"/>
    <mergeCell ref="BU56:DD56"/>
    <mergeCell ref="B57:BT57"/>
    <mergeCell ref="BU57:DD57"/>
    <mergeCell ref="B54:BT54"/>
    <mergeCell ref="BU54:DD54"/>
    <mergeCell ref="B55:BT55"/>
    <mergeCell ref="BU55:DD55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72:BT72"/>
    <mergeCell ref="BU72:DD72"/>
    <mergeCell ref="B73:BT73"/>
    <mergeCell ref="BU73:DD73"/>
    <mergeCell ref="B70:BT70"/>
    <mergeCell ref="BU70:DD70"/>
    <mergeCell ref="B71:BT71"/>
    <mergeCell ref="BU71:DD71"/>
    <mergeCell ref="B76:BT76"/>
    <mergeCell ref="BU76:DD76"/>
    <mergeCell ref="B74:BT74"/>
    <mergeCell ref="BU74:DD74"/>
    <mergeCell ref="B75:BT75"/>
    <mergeCell ref="BU75:DD7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R83"/>
  <sheetViews>
    <sheetView tabSelected="1" view="pageBreakPreview" zoomScale="60" zoomScalePageLayoutView="0" workbookViewId="0" topLeftCell="A2">
      <selection activeCell="I7" sqref="I7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29" t="s">
        <v>89</v>
      </c>
      <c r="B1" s="229"/>
      <c r="C1" s="229"/>
      <c r="D1" s="229"/>
      <c r="E1" s="229"/>
      <c r="F1" s="229"/>
      <c r="G1" s="229"/>
      <c r="H1" s="229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2.75">
      <c r="A3" s="231" t="s">
        <v>90</v>
      </c>
      <c r="B3" s="232"/>
      <c r="C3" s="231" t="s">
        <v>91</v>
      </c>
      <c r="D3" s="228" t="s">
        <v>80</v>
      </c>
      <c r="E3" s="228" t="s">
        <v>92</v>
      </c>
      <c r="F3" s="228"/>
      <c r="G3" s="230" t="s">
        <v>93</v>
      </c>
      <c r="H3" s="230"/>
    </row>
    <row r="4" spans="1:8" ht="51">
      <c r="A4" s="233"/>
      <c r="B4" s="234"/>
      <c r="C4" s="233"/>
      <c r="D4" s="228"/>
      <c r="E4" s="50" t="s">
        <v>94</v>
      </c>
      <c r="F4" s="50" t="s">
        <v>95</v>
      </c>
      <c r="G4" s="130" t="s">
        <v>263</v>
      </c>
      <c r="H4" s="130" t="s">
        <v>264</v>
      </c>
    </row>
    <row r="5" spans="1:8" ht="30">
      <c r="A5" s="51"/>
      <c r="B5" s="52" t="s">
        <v>96</v>
      </c>
      <c r="C5" s="53" t="s">
        <v>97</v>
      </c>
      <c r="D5" s="54">
        <f>E5</f>
        <v>147411.41</v>
      </c>
      <c r="E5" s="54">
        <f>Сведения!E57</f>
        <v>147411.41</v>
      </c>
      <c r="F5" s="55"/>
      <c r="G5" s="55">
        <v>0</v>
      </c>
      <c r="H5" s="55">
        <v>0</v>
      </c>
    </row>
    <row r="6" spans="1:8" ht="15">
      <c r="A6" s="51"/>
      <c r="B6" s="56" t="s">
        <v>98</v>
      </c>
      <c r="C6" s="57" t="s">
        <v>97</v>
      </c>
      <c r="D6" s="58">
        <f>E6</f>
        <v>8452728.660000002</v>
      </c>
      <c r="E6" s="58">
        <f>E8+E10+E21+E9</f>
        <v>8452728.660000002</v>
      </c>
      <c r="F6" s="58">
        <f>F8+F10+F21</f>
        <v>0</v>
      </c>
      <c r="G6" s="58">
        <f>G8+G10+G21</f>
        <v>9177620.290000001</v>
      </c>
      <c r="H6" s="58">
        <f>H8+H10+H21</f>
        <v>9863620.29</v>
      </c>
    </row>
    <row r="7" spans="1:8" ht="15">
      <c r="A7" s="51"/>
      <c r="B7" s="52" t="s">
        <v>99</v>
      </c>
      <c r="C7" s="53" t="s">
        <v>97</v>
      </c>
      <c r="D7" s="54"/>
      <c r="E7" s="54"/>
      <c r="F7" s="55"/>
      <c r="G7" s="55"/>
      <c r="H7" s="55"/>
    </row>
    <row r="8" spans="1:8" ht="30">
      <c r="A8" s="51"/>
      <c r="B8" s="52" t="s">
        <v>306</v>
      </c>
      <c r="C8" s="53" t="s">
        <v>97</v>
      </c>
      <c r="D8" s="54">
        <f>E8</f>
        <v>3554795.5400000014</v>
      </c>
      <c r="E8" s="54">
        <f>Сведения!F23</f>
        <v>3554795.5400000014</v>
      </c>
      <c r="F8" s="54">
        <f>F26</f>
        <v>0</v>
      </c>
      <c r="G8" s="55">
        <f>8153945.69-6000</f>
        <v>8147945.69</v>
      </c>
      <c r="H8" s="55">
        <v>8839945.69</v>
      </c>
    </row>
    <row r="9" spans="1:8" ht="30">
      <c r="A9" s="51"/>
      <c r="B9" s="52" t="s">
        <v>307</v>
      </c>
      <c r="C9" s="53"/>
      <c r="D9" s="54">
        <f>E9</f>
        <v>3684410.52</v>
      </c>
      <c r="E9" s="54">
        <f>Сведения!F40</f>
        <v>3684410.52</v>
      </c>
      <c r="F9" s="54"/>
      <c r="G9" s="55"/>
      <c r="H9" s="55"/>
    </row>
    <row r="10" spans="1:8" ht="15">
      <c r="A10" s="51"/>
      <c r="B10" s="52" t="s">
        <v>100</v>
      </c>
      <c r="C10" s="53"/>
      <c r="D10" s="54">
        <f aca="true" t="shared" si="0" ref="D10:D74">E10</f>
        <v>189848</v>
      </c>
      <c r="E10" s="54">
        <f>Сведения!F45</f>
        <v>189848</v>
      </c>
      <c r="F10" s="55"/>
      <c r="G10" s="55">
        <f>G15</f>
        <v>6000</v>
      </c>
      <c r="H10" s="55"/>
    </row>
    <row r="11" spans="1:8" ht="15">
      <c r="A11" s="51"/>
      <c r="B11" s="52" t="s">
        <v>101</v>
      </c>
      <c r="C11" s="53"/>
      <c r="D11" s="54">
        <f t="shared" si="0"/>
        <v>0</v>
      </c>
      <c r="E11" s="54"/>
      <c r="F11" s="55"/>
      <c r="G11" s="55"/>
      <c r="H11" s="55"/>
    </row>
    <row r="12" spans="1:8" ht="15">
      <c r="A12" s="51"/>
      <c r="B12" s="52" t="s">
        <v>102</v>
      </c>
      <c r="C12" s="53"/>
      <c r="D12" s="54">
        <f t="shared" si="0"/>
        <v>0</v>
      </c>
      <c r="E12" s="54"/>
      <c r="F12" s="55"/>
      <c r="G12" s="55"/>
      <c r="H12" s="55"/>
    </row>
    <row r="13" spans="1:8" ht="15">
      <c r="A13" s="51"/>
      <c r="B13" s="52" t="s">
        <v>103</v>
      </c>
      <c r="C13" s="53"/>
      <c r="D13" s="54">
        <f t="shared" si="0"/>
        <v>0</v>
      </c>
      <c r="E13" s="54"/>
      <c r="F13" s="55"/>
      <c r="G13" s="55"/>
      <c r="H13" s="55"/>
    </row>
    <row r="14" spans="1:8" ht="47.25">
      <c r="A14" s="51"/>
      <c r="B14" s="125" t="s">
        <v>255</v>
      </c>
      <c r="C14" s="53"/>
      <c r="D14" s="54">
        <f t="shared" si="0"/>
        <v>0</v>
      </c>
      <c r="E14" s="122"/>
      <c r="F14" s="55"/>
      <c r="G14" s="55"/>
      <c r="H14" s="55"/>
    </row>
    <row r="15" spans="1:8" ht="30">
      <c r="A15" s="51"/>
      <c r="B15" s="52" t="s">
        <v>104</v>
      </c>
      <c r="C15" s="53"/>
      <c r="D15" s="54">
        <f t="shared" si="0"/>
        <v>548</v>
      </c>
      <c r="E15" s="54">
        <f>Сведения!G49</f>
        <v>548</v>
      </c>
      <c r="F15" s="55"/>
      <c r="G15" s="55">
        <v>6000</v>
      </c>
      <c r="H15" s="55"/>
    </row>
    <row r="16" spans="1:44" s="66" customFormat="1" ht="29.25" customHeight="1">
      <c r="A16" s="60"/>
      <c r="B16" s="61" t="s">
        <v>105</v>
      </c>
      <c r="C16" s="62"/>
      <c r="D16" s="54">
        <f t="shared" si="0"/>
        <v>0</v>
      </c>
      <c r="E16" s="63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s="66" customFormat="1" ht="29.25" customHeight="1">
      <c r="A17" s="60"/>
      <c r="B17" s="61" t="s">
        <v>106</v>
      </c>
      <c r="C17" s="62"/>
      <c r="D17" s="54">
        <f t="shared" si="0"/>
        <v>0</v>
      </c>
      <c r="E17" s="63"/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s="66" customFormat="1" ht="29.25" customHeight="1">
      <c r="A18" s="60"/>
      <c r="B18" s="61" t="s">
        <v>161</v>
      </c>
      <c r="C18" s="62"/>
      <c r="D18" s="54">
        <f>E18</f>
        <v>0</v>
      </c>
      <c r="E18" s="6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s="66" customFormat="1" ht="29.25" customHeight="1">
      <c r="A19" s="60"/>
      <c r="B19" s="61" t="s">
        <v>107</v>
      </c>
      <c r="C19" s="62"/>
      <c r="D19" s="54">
        <f t="shared" si="0"/>
        <v>0</v>
      </c>
      <c r="E19" s="63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8" ht="15">
      <c r="A20" s="51"/>
      <c r="B20" s="52" t="s">
        <v>108</v>
      </c>
      <c r="C20" s="53"/>
      <c r="D20" s="54">
        <f t="shared" si="0"/>
        <v>0</v>
      </c>
      <c r="E20" s="54"/>
      <c r="F20" s="55"/>
      <c r="G20" s="55"/>
      <c r="H20" s="55"/>
    </row>
    <row r="21" spans="1:8" ht="60">
      <c r="A21" s="67"/>
      <c r="B21" s="52" t="s">
        <v>109</v>
      </c>
      <c r="C21" s="68" t="s">
        <v>97</v>
      </c>
      <c r="D21" s="54">
        <f t="shared" si="0"/>
        <v>1023674.6</v>
      </c>
      <c r="E21" s="69">
        <f>E23</f>
        <v>1023674.6</v>
      </c>
      <c r="F21" s="69">
        <f>F23+F25</f>
        <v>0</v>
      </c>
      <c r="G21" s="55">
        <f>E21</f>
        <v>1023674.6</v>
      </c>
      <c r="H21" s="55">
        <f>G21</f>
        <v>1023674.6</v>
      </c>
    </row>
    <row r="22" spans="1:8" ht="15">
      <c r="A22" s="51"/>
      <c r="B22" s="52" t="s">
        <v>99</v>
      </c>
      <c r="C22" s="53" t="s">
        <v>97</v>
      </c>
      <c r="D22" s="54">
        <f t="shared" si="0"/>
        <v>0</v>
      </c>
      <c r="E22" s="54"/>
      <c r="F22" s="55"/>
      <c r="G22" s="55"/>
      <c r="H22" s="55"/>
    </row>
    <row r="23" spans="1:8" ht="30">
      <c r="A23" s="51"/>
      <c r="B23" s="123" t="s">
        <v>110</v>
      </c>
      <c r="C23" s="124" t="s">
        <v>97</v>
      </c>
      <c r="D23" s="122">
        <f t="shared" si="0"/>
        <v>1023674.6</v>
      </c>
      <c r="E23" s="122">
        <f>Сведения!F51+Сведения!G56+Сведения!F53</f>
        <v>1023674.6</v>
      </c>
      <c r="F23" s="122">
        <f>Сведения!H52</f>
        <v>0</v>
      </c>
      <c r="G23" s="122">
        <f>E23-Сведения!G56</f>
        <v>1023462</v>
      </c>
      <c r="H23" s="122">
        <f>G23</f>
        <v>1023462</v>
      </c>
    </row>
    <row r="24" spans="1:8" ht="15">
      <c r="A24" s="51"/>
      <c r="B24" s="123" t="s">
        <v>99</v>
      </c>
      <c r="C24" s="124" t="s">
        <v>97</v>
      </c>
      <c r="D24" s="122">
        <f t="shared" si="0"/>
        <v>0</v>
      </c>
      <c r="E24" s="122"/>
      <c r="F24" s="55"/>
      <c r="G24" s="55"/>
      <c r="H24" s="55"/>
    </row>
    <row r="25" spans="1:8" ht="30">
      <c r="A25" s="51"/>
      <c r="B25" s="123" t="s">
        <v>111</v>
      </c>
      <c r="C25" s="124" t="s">
        <v>97</v>
      </c>
      <c r="D25" s="122">
        <f t="shared" si="0"/>
        <v>0</v>
      </c>
      <c r="E25" s="122"/>
      <c r="F25" s="55">
        <v>0</v>
      </c>
      <c r="G25" s="55"/>
      <c r="H25" s="55"/>
    </row>
    <row r="26" spans="1:10" ht="20.25">
      <c r="A26" s="70"/>
      <c r="B26" s="56" t="s">
        <v>112</v>
      </c>
      <c r="C26" s="71"/>
      <c r="D26" s="58">
        <f t="shared" si="0"/>
        <v>8600140.07</v>
      </c>
      <c r="E26" s="72">
        <f>E28+E37+E61+E55</f>
        <v>8600140.07</v>
      </c>
      <c r="F26" s="72">
        <f>F28+F37+F61</f>
        <v>0</v>
      </c>
      <c r="G26" s="72">
        <f>G28+G37+G61</f>
        <v>9177407.690000001</v>
      </c>
      <c r="H26" s="72">
        <f>H28+H37+H61</f>
        <v>9863407.690000001</v>
      </c>
      <c r="I26" s="143">
        <f>G6-G26</f>
        <v>212.59999999962747</v>
      </c>
      <c r="J26" s="30">
        <f>H6-H26</f>
        <v>212.59999999776483</v>
      </c>
    </row>
    <row r="27" spans="1:8" ht="15">
      <c r="A27" s="51"/>
      <c r="B27" s="52" t="s">
        <v>99</v>
      </c>
      <c r="C27" s="53"/>
      <c r="D27" s="54">
        <f t="shared" si="0"/>
        <v>0</v>
      </c>
      <c r="E27" s="54"/>
      <c r="F27" s="54"/>
      <c r="G27" s="55"/>
      <c r="H27" s="55"/>
    </row>
    <row r="28" spans="1:8" ht="30">
      <c r="A28" s="51"/>
      <c r="B28" s="52" t="s">
        <v>113</v>
      </c>
      <c r="C28" s="53" t="s">
        <v>114</v>
      </c>
      <c r="D28" s="54">
        <f t="shared" si="0"/>
        <v>5282770.48</v>
      </c>
      <c r="E28" s="58">
        <f>E30+E32+E33+E35+E31+E36+E34</f>
        <v>5282770.48</v>
      </c>
      <c r="F28" s="58">
        <f>F30+F32+F33+F35</f>
        <v>0</v>
      </c>
      <c r="G28" s="58">
        <f>G30+G32+G33+G35</f>
        <v>6516697.790000001</v>
      </c>
      <c r="H28" s="58">
        <f>H30+H32+H33+H35</f>
        <v>7208697.790000001</v>
      </c>
    </row>
    <row r="29" spans="1:8" ht="15">
      <c r="A29" s="51"/>
      <c r="B29" s="52" t="s">
        <v>115</v>
      </c>
      <c r="C29" s="53"/>
      <c r="D29" s="54">
        <f t="shared" si="0"/>
        <v>0</v>
      </c>
      <c r="E29" s="54"/>
      <c r="F29" s="55"/>
      <c r="G29" s="55"/>
      <c r="H29" s="55"/>
    </row>
    <row r="30" spans="1:8" ht="15">
      <c r="A30" s="51"/>
      <c r="B30" s="52" t="s">
        <v>116</v>
      </c>
      <c r="C30" s="53" t="s">
        <v>71</v>
      </c>
      <c r="D30" s="54">
        <f t="shared" si="0"/>
        <v>1386519.23</v>
      </c>
      <c r="E30" s="54">
        <f>Сведения!G24</f>
        <v>1386519.23</v>
      </c>
      <c r="F30" s="55"/>
      <c r="G30" s="55">
        <f>56404.57+4948739.9</f>
        <v>5005144.470000001</v>
      </c>
      <c r="H30" s="55">
        <f>4948739.9+587904.57</f>
        <v>5536644.470000001</v>
      </c>
    </row>
    <row r="31" spans="1:8" ht="15">
      <c r="A31" s="51"/>
      <c r="B31" s="52" t="s">
        <v>116</v>
      </c>
      <c r="C31" s="53" t="s">
        <v>308</v>
      </c>
      <c r="D31" s="54">
        <f>E31</f>
        <v>2670908.39</v>
      </c>
      <c r="E31" s="54">
        <f>Сведения!G41</f>
        <v>2670908.39</v>
      </c>
      <c r="F31" s="55"/>
      <c r="G31" s="55"/>
      <c r="H31" s="55"/>
    </row>
    <row r="32" spans="1:8" ht="15">
      <c r="A32" s="51"/>
      <c r="B32" s="52" t="s">
        <v>117</v>
      </c>
      <c r="C32" s="53" t="s">
        <v>118</v>
      </c>
      <c r="D32" s="54">
        <f t="shared" si="0"/>
        <v>0</v>
      </c>
      <c r="E32" s="54"/>
      <c r="F32" s="55"/>
      <c r="G32" s="55"/>
      <c r="H32" s="55"/>
    </row>
    <row r="33" spans="1:8" ht="15">
      <c r="A33" s="51"/>
      <c r="B33" s="52" t="s">
        <v>117</v>
      </c>
      <c r="C33" s="53" t="s">
        <v>30</v>
      </c>
      <c r="D33" s="54">
        <f t="shared" si="0"/>
        <v>0</v>
      </c>
      <c r="E33" s="54">
        <f>'сад 26'!P9</f>
        <v>0</v>
      </c>
      <c r="F33" s="55"/>
      <c r="G33" s="55"/>
      <c r="H33" s="55"/>
    </row>
    <row r="34" spans="1:8" ht="15">
      <c r="A34" s="51"/>
      <c r="B34" s="52" t="s">
        <v>117</v>
      </c>
      <c r="C34" s="53" t="s">
        <v>315</v>
      </c>
      <c r="D34" s="54">
        <f>E34</f>
        <v>580.23</v>
      </c>
      <c r="E34" s="54">
        <f>Сведения!G43</f>
        <v>580.23</v>
      </c>
      <c r="F34" s="55"/>
      <c r="G34" s="55"/>
      <c r="H34" s="55"/>
    </row>
    <row r="35" spans="1:8" ht="15">
      <c r="A35" s="51"/>
      <c r="B35" s="52" t="s">
        <v>119</v>
      </c>
      <c r="C35" s="53" t="s">
        <v>72</v>
      </c>
      <c r="D35" s="54">
        <f t="shared" si="0"/>
        <v>418728.72999999986</v>
      </c>
      <c r="E35" s="54">
        <f>Сведения!G27</f>
        <v>418728.72999999986</v>
      </c>
      <c r="F35" s="55"/>
      <c r="G35" s="55">
        <f>17034.18+1494519.14</f>
        <v>1511553.3199999998</v>
      </c>
      <c r="H35" s="55">
        <f>1494519.14+177534.18</f>
        <v>1672053.3199999998</v>
      </c>
    </row>
    <row r="36" spans="1:8" ht="15">
      <c r="A36" s="51"/>
      <c r="B36" s="52" t="s">
        <v>119</v>
      </c>
      <c r="C36" s="53" t="s">
        <v>309</v>
      </c>
      <c r="D36" s="54">
        <f>E36</f>
        <v>806033.9</v>
      </c>
      <c r="E36" s="54">
        <f>Сведения!G42</f>
        <v>806033.9</v>
      </c>
      <c r="F36" s="54"/>
      <c r="G36" s="54"/>
      <c r="H36" s="54"/>
    </row>
    <row r="37" spans="1:8" ht="15">
      <c r="A37" s="51"/>
      <c r="B37" s="52" t="s">
        <v>120</v>
      </c>
      <c r="C37" s="53" t="s">
        <v>121</v>
      </c>
      <c r="D37" s="58">
        <f t="shared" si="0"/>
        <v>1073806.8399999999</v>
      </c>
      <c r="E37" s="58">
        <f>E39+E40+E41+E50+E51+E57+E58+E59+E60</f>
        <v>1073806.8399999999</v>
      </c>
      <c r="F37" s="58">
        <f>F39+F40+F41+F50+F51+F57+F58+F59+F60</f>
        <v>0</v>
      </c>
      <c r="G37" s="58">
        <f>G39+G40+G41+G50+G51+G57+G58+G59+G60</f>
        <v>732505.01</v>
      </c>
      <c r="H37" s="58">
        <f>H39+H40+H41+H50+H51+H57+H58+H59+H60</f>
        <v>726505.01</v>
      </c>
    </row>
    <row r="38" spans="1:8" ht="15">
      <c r="A38" s="51"/>
      <c r="B38" s="52" t="s">
        <v>115</v>
      </c>
      <c r="C38" s="53"/>
      <c r="D38" s="54">
        <f t="shared" si="0"/>
        <v>0</v>
      </c>
      <c r="E38" s="54"/>
      <c r="F38" s="55"/>
      <c r="G38" s="55"/>
      <c r="H38" s="55"/>
    </row>
    <row r="39" spans="1:8" ht="15">
      <c r="A39" s="51"/>
      <c r="B39" s="52" t="s">
        <v>122</v>
      </c>
      <c r="C39" s="53" t="s">
        <v>17</v>
      </c>
      <c r="D39" s="54">
        <f t="shared" si="0"/>
        <v>14782.94</v>
      </c>
      <c r="E39" s="54">
        <f>Сведения!G28</f>
        <v>14782.94</v>
      </c>
      <c r="F39" s="55"/>
      <c r="G39" s="55">
        <v>8211.36</v>
      </c>
      <c r="H39" s="55">
        <v>8211.36</v>
      </c>
    </row>
    <row r="40" spans="1:8" ht="15">
      <c r="A40" s="51"/>
      <c r="B40" s="52" t="s">
        <v>123</v>
      </c>
      <c r="C40" s="53" t="s">
        <v>31</v>
      </c>
      <c r="D40" s="54">
        <f t="shared" si="0"/>
        <v>9800</v>
      </c>
      <c r="E40" s="54">
        <f>Сведения!G29</f>
        <v>9800</v>
      </c>
      <c r="F40" s="55"/>
      <c r="G40" s="55">
        <v>9600</v>
      </c>
      <c r="H40" s="55">
        <v>9600</v>
      </c>
    </row>
    <row r="41" spans="1:8" ht="15">
      <c r="A41" s="51"/>
      <c r="B41" s="52" t="s">
        <v>124</v>
      </c>
      <c r="C41" s="53" t="s">
        <v>73</v>
      </c>
      <c r="D41" s="54">
        <f t="shared" si="0"/>
        <v>661984.5399999999</v>
      </c>
      <c r="E41" s="54">
        <f>E42+E44+E45+E46+E47+E48+E43</f>
        <v>661984.5399999999</v>
      </c>
      <c r="F41" s="54">
        <f>F42+F44+F45+F46</f>
        <v>0</v>
      </c>
      <c r="G41" s="54">
        <f>G42+G44+G45+G46+G47+G48+G43</f>
        <v>323967.99</v>
      </c>
      <c r="H41" s="54">
        <f>H42+H44+H45+H46+H47+H48+H43</f>
        <v>323967.99</v>
      </c>
    </row>
    <row r="42" spans="1:8" ht="15">
      <c r="A42" s="51"/>
      <c r="B42" s="52" t="s">
        <v>125</v>
      </c>
      <c r="C42" s="53" t="s">
        <v>126</v>
      </c>
      <c r="D42" s="54">
        <f t="shared" si="0"/>
        <v>382118.04</v>
      </c>
      <c r="E42" s="54">
        <f>'сад 26'!P27</f>
        <v>382118.04</v>
      </c>
      <c r="F42" s="55"/>
      <c r="G42" s="55">
        <v>49563.87</v>
      </c>
      <c r="H42" s="55">
        <v>49563.87</v>
      </c>
    </row>
    <row r="43" spans="1:8" ht="15">
      <c r="A43" s="51"/>
      <c r="B43" s="52"/>
      <c r="C43" s="53" t="s">
        <v>272</v>
      </c>
      <c r="D43" s="54">
        <f>E43</f>
        <v>0</v>
      </c>
      <c r="E43" s="54">
        <f>'сад 26'!P28</f>
        <v>0</v>
      </c>
      <c r="F43" s="55"/>
      <c r="G43" s="55"/>
      <c r="H43" s="55"/>
    </row>
    <row r="44" spans="1:8" ht="15">
      <c r="A44" s="51"/>
      <c r="B44" s="52" t="s">
        <v>127</v>
      </c>
      <c r="C44" s="53" t="s">
        <v>128</v>
      </c>
      <c r="D44" s="54">
        <f t="shared" si="0"/>
        <v>0</v>
      </c>
      <c r="E44" s="54"/>
      <c r="F44" s="55"/>
      <c r="G44" s="55"/>
      <c r="H44" s="55"/>
    </row>
    <row r="45" spans="1:8" ht="15">
      <c r="A45" s="51"/>
      <c r="B45" s="52" t="s">
        <v>129</v>
      </c>
      <c r="C45" s="53" t="s">
        <v>130</v>
      </c>
      <c r="D45" s="54">
        <f t="shared" si="0"/>
        <v>179822.77</v>
      </c>
      <c r="E45" s="54">
        <f>'сад 26'!P29</f>
        <v>179822.77</v>
      </c>
      <c r="F45" s="55"/>
      <c r="G45" s="55">
        <v>175521.62</v>
      </c>
      <c r="H45" s="55">
        <v>175521.62</v>
      </c>
    </row>
    <row r="46" spans="1:8" ht="15">
      <c r="A46" s="51"/>
      <c r="B46" s="52" t="s">
        <v>131</v>
      </c>
      <c r="C46" s="53" t="s">
        <v>132</v>
      </c>
      <c r="D46" s="54">
        <f t="shared" si="0"/>
        <v>26413.22</v>
      </c>
      <c r="E46" s="54">
        <f>'сад 26'!P30</f>
        <v>26413.22</v>
      </c>
      <c r="F46" s="55"/>
      <c r="G46" s="55">
        <v>25813.22</v>
      </c>
      <c r="H46" s="55">
        <v>25813.22</v>
      </c>
    </row>
    <row r="47" spans="1:8" ht="15">
      <c r="A47" s="51"/>
      <c r="B47" s="52"/>
      <c r="C47" s="53" t="s">
        <v>268</v>
      </c>
      <c r="D47" s="54">
        <f>E47</f>
        <v>6679.29</v>
      </c>
      <c r="E47" s="54">
        <f>'сад 26'!P31</f>
        <v>6679.29</v>
      </c>
      <c r="F47" s="55"/>
      <c r="G47" s="55">
        <v>6118.07</v>
      </c>
      <c r="H47" s="55">
        <v>6118.07</v>
      </c>
    </row>
    <row r="48" spans="1:8" ht="15">
      <c r="A48" s="51"/>
      <c r="B48" s="52"/>
      <c r="C48" s="53" t="s">
        <v>269</v>
      </c>
      <c r="D48" s="54">
        <f>E48</f>
        <v>66951.22</v>
      </c>
      <c r="E48" s="54">
        <f>'сад 26'!P32</f>
        <v>66951.22</v>
      </c>
      <c r="F48" s="55"/>
      <c r="G48" s="55">
        <v>66951.21</v>
      </c>
      <c r="H48" s="55">
        <v>66951.21</v>
      </c>
    </row>
    <row r="49" spans="1:8" ht="15">
      <c r="A49" s="51"/>
      <c r="B49" s="52" t="s">
        <v>133</v>
      </c>
      <c r="C49" s="53"/>
      <c r="D49" s="54">
        <f t="shared" si="0"/>
        <v>0</v>
      </c>
      <c r="E49" s="54"/>
      <c r="F49" s="55"/>
      <c r="G49" s="55"/>
      <c r="H49" s="55"/>
    </row>
    <row r="50" spans="1:8" ht="15">
      <c r="A50" s="51"/>
      <c r="B50" s="52" t="s">
        <v>134</v>
      </c>
      <c r="C50" s="53" t="s">
        <v>32</v>
      </c>
      <c r="D50" s="54">
        <f t="shared" si="0"/>
        <v>69356.24</v>
      </c>
      <c r="E50" s="54">
        <f>Сведения!G31+Сведения!G49+Сведения!G56</f>
        <v>69356.24</v>
      </c>
      <c r="F50" s="55"/>
      <c r="G50" s="55">
        <f>61680.64+6000</f>
        <v>67680.64</v>
      </c>
      <c r="H50" s="55">
        <v>61680.64</v>
      </c>
    </row>
    <row r="51" spans="1:8" ht="15">
      <c r="A51" s="51"/>
      <c r="B51" s="52" t="s">
        <v>135</v>
      </c>
      <c r="C51" s="53" t="s">
        <v>33</v>
      </c>
      <c r="D51" s="54">
        <f t="shared" si="0"/>
        <v>136696</v>
      </c>
      <c r="E51" s="54">
        <f>Сведения!G32</f>
        <v>136696</v>
      </c>
      <c r="F51" s="55"/>
      <c r="G51" s="55">
        <v>143999.8</v>
      </c>
      <c r="H51" s="55">
        <v>143999.8</v>
      </c>
    </row>
    <row r="52" spans="1:8" ht="15">
      <c r="A52" s="51"/>
      <c r="B52" s="52" t="s">
        <v>136</v>
      </c>
      <c r="C52" s="53"/>
      <c r="D52" s="54">
        <f t="shared" si="0"/>
        <v>0</v>
      </c>
      <c r="E52" s="54"/>
      <c r="F52" s="55"/>
      <c r="G52" s="55"/>
      <c r="H52" s="55"/>
    </row>
    <row r="53" spans="1:8" ht="15">
      <c r="A53" s="51"/>
      <c r="B53" s="52" t="s">
        <v>115</v>
      </c>
      <c r="C53" s="53"/>
      <c r="D53" s="54">
        <f t="shared" si="0"/>
        <v>0</v>
      </c>
      <c r="E53" s="54"/>
      <c r="F53" s="55"/>
      <c r="G53" s="55"/>
      <c r="H53" s="55"/>
    </row>
    <row r="54" spans="1:8" ht="30">
      <c r="A54" s="51"/>
      <c r="B54" s="52" t="s">
        <v>137</v>
      </c>
      <c r="C54" s="53"/>
      <c r="D54" s="54">
        <f t="shared" si="0"/>
        <v>0</v>
      </c>
      <c r="E54" s="54"/>
      <c r="F54" s="55"/>
      <c r="G54" s="55"/>
      <c r="H54" s="55"/>
    </row>
    <row r="55" spans="1:8" ht="15">
      <c r="A55" s="51"/>
      <c r="B55" s="52" t="s">
        <v>138</v>
      </c>
      <c r="C55" s="53" t="s">
        <v>329</v>
      </c>
      <c r="D55" s="54">
        <f t="shared" si="0"/>
        <v>189300</v>
      </c>
      <c r="E55" s="54">
        <f>Сведения!G50</f>
        <v>189300</v>
      </c>
      <c r="F55" s="55"/>
      <c r="G55" s="55"/>
      <c r="H55" s="55"/>
    </row>
    <row r="56" spans="1:8" ht="15">
      <c r="A56" s="51"/>
      <c r="B56" s="52"/>
      <c r="C56" s="53"/>
      <c r="D56" s="54">
        <f t="shared" si="0"/>
        <v>0</v>
      </c>
      <c r="E56" s="54"/>
      <c r="F56" s="55"/>
      <c r="G56" s="55"/>
      <c r="H56" s="55"/>
    </row>
    <row r="57" spans="1:8" ht="15">
      <c r="A57" s="51"/>
      <c r="B57" s="52" t="s">
        <v>139</v>
      </c>
      <c r="C57" s="53" t="s">
        <v>34</v>
      </c>
      <c r="D57" s="54">
        <f t="shared" si="0"/>
        <v>1200</v>
      </c>
      <c r="E57" s="54">
        <f>'сад 26'!P13</f>
        <v>1200</v>
      </c>
      <c r="F57" s="55"/>
      <c r="G57" s="55">
        <v>1200</v>
      </c>
      <c r="H57" s="55">
        <v>1200</v>
      </c>
    </row>
    <row r="58" spans="1:8" ht="15">
      <c r="A58" s="51"/>
      <c r="B58" s="52" t="s">
        <v>140</v>
      </c>
      <c r="C58" s="53" t="s">
        <v>141</v>
      </c>
      <c r="D58" s="54">
        <f t="shared" si="0"/>
        <v>52659.68</v>
      </c>
      <c r="E58" s="54">
        <f>'сад 26'!P20</f>
        <v>52659.68</v>
      </c>
      <c r="F58" s="55"/>
      <c r="G58" s="55">
        <v>51312</v>
      </c>
      <c r="H58" s="55">
        <v>51312</v>
      </c>
    </row>
    <row r="59" spans="1:8" ht="15">
      <c r="A59" s="51"/>
      <c r="B59" s="52" t="s">
        <v>142</v>
      </c>
      <c r="C59" s="53" t="s">
        <v>143</v>
      </c>
      <c r="D59" s="54">
        <f t="shared" si="0"/>
        <v>1731.44</v>
      </c>
      <c r="E59" s="54">
        <f>'сад 26'!P21</f>
        <v>1731.44</v>
      </c>
      <c r="F59" s="55"/>
      <c r="G59" s="55">
        <v>937.22</v>
      </c>
      <c r="H59" s="55">
        <v>937.22</v>
      </c>
    </row>
    <row r="60" spans="1:8" ht="15">
      <c r="A60" s="51"/>
      <c r="B60" s="52" t="s">
        <v>162</v>
      </c>
      <c r="C60" s="53" t="s">
        <v>163</v>
      </c>
      <c r="D60" s="54">
        <f t="shared" si="0"/>
        <v>125596</v>
      </c>
      <c r="E60" s="54">
        <f>'сад 26'!P22</f>
        <v>125596</v>
      </c>
      <c r="F60" s="54"/>
      <c r="G60" s="55">
        <v>125596</v>
      </c>
      <c r="H60" s="55">
        <v>125596</v>
      </c>
    </row>
    <row r="61" spans="1:8" ht="15">
      <c r="A61" s="51"/>
      <c r="B61" s="52" t="s">
        <v>144</v>
      </c>
      <c r="C61" s="53" t="s">
        <v>26</v>
      </c>
      <c r="D61" s="54">
        <f t="shared" si="0"/>
        <v>2054262.75</v>
      </c>
      <c r="E61" s="58">
        <f>E63+E67+E68+E69+E70+E64</f>
        <v>2054262.75</v>
      </c>
      <c r="F61" s="58">
        <f>F63+F67+F68+F69+F70</f>
        <v>0</v>
      </c>
      <c r="G61" s="58">
        <f>G63+G67+G68+G69+G70</f>
        <v>1928204.8900000001</v>
      </c>
      <c r="H61" s="58">
        <f>H63+H67+H68+H69+H70</f>
        <v>1928204.8900000001</v>
      </c>
    </row>
    <row r="62" spans="1:8" ht="15">
      <c r="A62" s="51"/>
      <c r="B62" s="52" t="s">
        <v>115</v>
      </c>
      <c r="C62" s="53"/>
      <c r="D62" s="54">
        <f t="shared" si="0"/>
        <v>0</v>
      </c>
      <c r="E62" s="54"/>
      <c r="F62" s="55"/>
      <c r="G62" s="55"/>
      <c r="H62" s="55"/>
    </row>
    <row r="63" spans="1:8" ht="15">
      <c r="A63" s="51"/>
      <c r="B63" s="52" t="s">
        <v>145</v>
      </c>
      <c r="C63" s="53" t="s">
        <v>35</v>
      </c>
      <c r="D63" s="54">
        <f t="shared" si="0"/>
        <v>0</v>
      </c>
      <c r="E63" s="122">
        <f>Сведения!G36</f>
        <v>0</v>
      </c>
      <c r="F63" s="55"/>
      <c r="G63" s="55">
        <v>206888</v>
      </c>
      <c r="H63" s="55">
        <v>206888</v>
      </c>
    </row>
    <row r="64" spans="1:8" ht="15">
      <c r="A64" s="51"/>
      <c r="B64" s="52" t="s">
        <v>145</v>
      </c>
      <c r="C64" s="53" t="s">
        <v>310</v>
      </c>
      <c r="D64" s="54">
        <f>E64</f>
        <v>206888</v>
      </c>
      <c r="E64" s="122">
        <f>Сведения!G44</f>
        <v>206888</v>
      </c>
      <c r="F64" s="55"/>
      <c r="G64" s="55"/>
      <c r="H64" s="55"/>
    </row>
    <row r="65" spans="1:8" ht="15">
      <c r="A65" s="51"/>
      <c r="B65" s="52" t="s">
        <v>146</v>
      </c>
      <c r="C65" s="53"/>
      <c r="D65" s="54">
        <f t="shared" si="0"/>
        <v>0</v>
      </c>
      <c r="E65" s="54"/>
      <c r="F65" s="55"/>
      <c r="G65" s="55"/>
      <c r="H65" s="55"/>
    </row>
    <row r="66" spans="1:8" ht="30">
      <c r="A66" s="51"/>
      <c r="B66" s="52" t="s">
        <v>147</v>
      </c>
      <c r="C66" s="53"/>
      <c r="D66" s="54">
        <f t="shared" si="0"/>
        <v>0</v>
      </c>
      <c r="E66" s="54"/>
      <c r="F66" s="55"/>
      <c r="G66" s="55"/>
      <c r="H66" s="55"/>
    </row>
    <row r="67" spans="1:8" ht="15">
      <c r="A67" s="51"/>
      <c r="B67" s="52" t="s">
        <v>148</v>
      </c>
      <c r="C67" s="53" t="s">
        <v>36</v>
      </c>
      <c r="D67" s="54">
        <f t="shared" si="0"/>
        <v>9803.2</v>
      </c>
      <c r="E67" s="54">
        <f>'сад 26'!P15</f>
        <v>9803.2</v>
      </c>
      <c r="F67" s="55"/>
      <c r="G67" s="55">
        <v>9424.37</v>
      </c>
      <c r="H67" s="55">
        <v>9424.37</v>
      </c>
    </row>
    <row r="68" spans="1:8" ht="15">
      <c r="A68" s="51"/>
      <c r="B68" s="52" t="s">
        <v>149</v>
      </c>
      <c r="C68" s="53" t="s">
        <v>150</v>
      </c>
      <c r="D68" s="54">
        <f t="shared" si="0"/>
        <v>1834185.31</v>
      </c>
      <c r="E68" s="122">
        <f>'сад 26'!P24+Сведения!G52+Сведения!G54</f>
        <v>1834185.31</v>
      </c>
      <c r="F68" s="55"/>
      <c r="G68" s="55">
        <v>1703602.56</v>
      </c>
      <c r="H68" s="55">
        <v>1703602.56</v>
      </c>
    </row>
    <row r="69" spans="1:8" ht="30">
      <c r="A69" s="51"/>
      <c r="B69" s="52" t="s">
        <v>151</v>
      </c>
      <c r="C69" s="53" t="s">
        <v>152</v>
      </c>
      <c r="D69" s="54">
        <f t="shared" si="0"/>
        <v>3386.239999999999</v>
      </c>
      <c r="E69" s="122">
        <f>'сад 26'!P25</f>
        <v>3386.239999999999</v>
      </c>
      <c r="F69" s="55"/>
      <c r="G69" s="55">
        <v>8289.96</v>
      </c>
      <c r="H69" s="55">
        <v>8289.96</v>
      </c>
    </row>
    <row r="70" spans="1:8" ht="15">
      <c r="A70" s="51"/>
      <c r="B70" s="52" t="s">
        <v>153</v>
      </c>
      <c r="C70" s="53" t="s">
        <v>154</v>
      </c>
      <c r="D70" s="54">
        <f t="shared" si="0"/>
        <v>0</v>
      </c>
      <c r="E70" s="54">
        <f>'сад 26'!P26</f>
        <v>0</v>
      </c>
      <c r="F70" s="55"/>
      <c r="G70" s="55"/>
      <c r="H70" s="55"/>
    </row>
    <row r="71" spans="1:8" ht="15">
      <c r="A71" s="51"/>
      <c r="B71" s="52" t="s">
        <v>155</v>
      </c>
      <c r="C71" s="53"/>
      <c r="D71" s="54">
        <f t="shared" si="0"/>
        <v>0</v>
      </c>
      <c r="E71" s="54"/>
      <c r="F71" s="55"/>
      <c r="G71" s="55"/>
      <c r="H71" s="55"/>
    </row>
    <row r="72" spans="1:8" ht="15">
      <c r="A72" s="51"/>
      <c r="B72" s="52" t="s">
        <v>115</v>
      </c>
      <c r="C72" s="53"/>
      <c r="D72" s="54">
        <f t="shared" si="0"/>
        <v>0</v>
      </c>
      <c r="E72" s="54"/>
      <c r="F72" s="55"/>
      <c r="G72" s="55"/>
      <c r="H72" s="55"/>
    </row>
    <row r="73" spans="1:8" ht="15">
      <c r="A73" s="51"/>
      <c r="B73" s="52" t="s">
        <v>156</v>
      </c>
      <c r="C73" s="53"/>
      <c r="D73" s="54">
        <f t="shared" si="0"/>
        <v>0</v>
      </c>
      <c r="E73" s="54"/>
      <c r="F73" s="55"/>
      <c r="G73" s="55"/>
      <c r="H73" s="55"/>
    </row>
    <row r="74" spans="1:8" ht="15">
      <c r="A74" s="51"/>
      <c r="B74" s="52" t="s">
        <v>157</v>
      </c>
      <c r="C74" s="53" t="s">
        <v>97</v>
      </c>
      <c r="D74" s="54">
        <f t="shared" si="0"/>
        <v>0</v>
      </c>
      <c r="E74" s="54"/>
      <c r="F74" s="54"/>
      <c r="G74" s="55"/>
      <c r="H74" s="55"/>
    </row>
    <row r="75" spans="1:8" ht="15">
      <c r="A75" s="47"/>
      <c r="B75" s="47"/>
      <c r="C75" s="47"/>
      <c r="D75" s="47"/>
      <c r="E75" s="47"/>
      <c r="F75" s="47"/>
      <c r="G75" s="47"/>
      <c r="H75" s="47"/>
    </row>
    <row r="76" spans="1:8" ht="15">
      <c r="A76" s="48" t="s">
        <v>158</v>
      </c>
      <c r="B76" s="48"/>
      <c r="C76" s="73"/>
      <c r="D76" s="73"/>
      <c r="E76" s="187" t="s">
        <v>295</v>
      </c>
      <c r="F76" s="187"/>
      <c r="G76" s="75"/>
      <c r="H76" s="75"/>
    </row>
    <row r="77" spans="1:8" ht="15">
      <c r="A77" s="48"/>
      <c r="B77" s="48"/>
      <c r="C77" s="76" t="s">
        <v>41</v>
      </c>
      <c r="D77" s="77"/>
      <c r="E77" s="235" t="s">
        <v>42</v>
      </c>
      <c r="F77" s="235"/>
      <c r="G77" s="78"/>
      <c r="H77" s="78"/>
    </row>
    <row r="78" spans="1:8" ht="15">
      <c r="A78" s="48"/>
      <c r="B78" s="48"/>
      <c r="C78" s="79"/>
      <c r="D78" s="80"/>
      <c r="E78" s="80"/>
      <c r="F78" s="80"/>
      <c r="G78" s="80"/>
      <c r="H78" s="80"/>
    </row>
    <row r="79" spans="1:8" ht="15">
      <c r="A79" s="81"/>
      <c r="B79" s="81"/>
      <c r="C79" s="82"/>
      <c r="D79" s="80"/>
      <c r="E79" s="80"/>
      <c r="F79" s="80"/>
      <c r="G79" s="80"/>
      <c r="H79" s="80"/>
    </row>
    <row r="80" spans="1:8" ht="15">
      <c r="A80" s="48" t="s">
        <v>159</v>
      </c>
      <c r="B80" s="81"/>
      <c r="C80" s="74"/>
      <c r="D80" s="73"/>
      <c r="E80" s="187" t="s">
        <v>84</v>
      </c>
      <c r="F80" s="187"/>
      <c r="G80" s="75"/>
      <c r="H80" s="75"/>
    </row>
    <row r="81" spans="1:8" ht="15">
      <c r="A81" s="47"/>
      <c r="B81" s="48"/>
      <c r="C81" s="76" t="s">
        <v>41</v>
      </c>
      <c r="D81" s="77"/>
      <c r="E81" s="235" t="s">
        <v>42</v>
      </c>
      <c r="F81" s="235"/>
      <c r="G81" s="78"/>
      <c r="H81" s="78"/>
    </row>
    <row r="82" spans="1:8" ht="15">
      <c r="A82" s="84" t="s">
        <v>27</v>
      </c>
      <c r="B82" s="48"/>
      <c r="C82" s="85"/>
      <c r="D82" s="86"/>
      <c r="E82" s="187" t="s">
        <v>160</v>
      </c>
      <c r="F82" s="187"/>
      <c r="G82" s="87"/>
      <c r="H82" s="87"/>
    </row>
    <row r="83" spans="1:8" ht="15">
      <c r="A83" s="48"/>
      <c r="B83" s="48"/>
      <c r="C83" s="76" t="s">
        <v>41</v>
      </c>
      <c r="D83" s="77"/>
      <c r="E83" s="235" t="s">
        <v>42</v>
      </c>
      <c r="F83" s="235"/>
      <c r="G83" s="78"/>
      <c r="H83" s="78"/>
    </row>
  </sheetData>
  <sheetProtection/>
  <mergeCells count="12">
    <mergeCell ref="E83:F83"/>
    <mergeCell ref="E76:F76"/>
    <mergeCell ref="E77:F77"/>
    <mergeCell ref="E80:F80"/>
    <mergeCell ref="E81:F81"/>
    <mergeCell ref="D3:D4"/>
    <mergeCell ref="E3:F3"/>
    <mergeCell ref="A1:H1"/>
    <mergeCell ref="E82:F82"/>
    <mergeCell ref="G3:H3"/>
    <mergeCell ref="A3:B4"/>
    <mergeCell ref="C3:C4"/>
  </mergeCells>
  <printOptions/>
  <pageMargins left="0.45" right="0.14" top="0.37" bottom="0.55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2015-04-27T07:54:16Z</cp:lastPrinted>
  <dcterms:created xsi:type="dcterms:W3CDTF">2002-03-11T10:22:12Z</dcterms:created>
  <dcterms:modified xsi:type="dcterms:W3CDTF">2015-04-27T07:54:18Z</dcterms:modified>
  <cp:category/>
  <cp:version/>
  <cp:contentType/>
  <cp:contentStatus/>
</cp:coreProperties>
</file>