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'Показатели'!$A$1:$H$83</definedName>
    <definedName name="_xlnm.Print_Area" localSheetId="1">'сад 26'!$A$1:$AA$40</definedName>
    <definedName name="_xlnm.Print_Area" localSheetId="2">'Сведения'!$A$1:$G$69</definedName>
  </definedNames>
  <calcPr fullCalcOnLoad="1"/>
</workbook>
</file>

<file path=xl/sharedStrings.xml><?xml version="1.0" encoding="utf-8"?>
<sst xmlns="http://schemas.openxmlformats.org/spreadsheetml/2006/main" count="710" uniqueCount="365">
  <si>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</si>
  <si>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</si>
  <si>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</si>
  <si>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</si>
  <si>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</si>
  <si>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</si>
  <si>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</si>
  <si>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</si>
  <si>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</si>
  <si>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</si>
  <si>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</si>
  <si>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</si>
  <si>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</si>
  <si>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</si>
  <si>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</si>
  <si>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</si>
  <si>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</si>
  <si>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</si>
  <si>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</si>
  <si>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</si>
  <si>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</si>
  <si>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</si>
  <si>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</si>
  <si>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</si>
  <si>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</si>
  <si>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</si>
  <si>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</si>
  <si>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</si>
  <si>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</si>
  <si>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</si>
  <si>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</si>
  <si>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</si>
  <si>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</si>
  <si>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</si>
  <si>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</si>
  <si>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</si>
  <si>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</si>
  <si>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</si>
  <si>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</si>
  <si>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</si>
  <si>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</si>
  <si>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</si>
  <si>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</si>
  <si>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</si>
  <si>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</si>
  <si>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</si>
  <si>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</si>
  <si>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</si>
  <si>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</si>
  <si>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</si>
  <si>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</si>
  <si>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</si>
  <si>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</si>
  <si>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</si>
  <si>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</si>
  <si>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</si>
  <si>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</si>
  <si>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</si>
  <si>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</si>
  <si>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</si>
  <si>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</si>
  <si>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</si>
  <si>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</si>
  <si>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</si>
  <si>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</si>
  <si>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</si>
  <si>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</si>
  <si>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</si>
  <si>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</si>
  <si>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</si>
  <si>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</si>
  <si>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</si>
  <si>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</si>
  <si>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</si>
  <si>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</si>
  <si>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</si>
  <si>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</si>
  <si>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</si>
  <si>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</si>
  <si>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</si>
  <si>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</si>
  <si>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</si>
  <si>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</si>
  <si>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</si>
  <si>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</si>
  <si>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</si>
  <si>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</si>
  <si>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</si>
  <si>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</si>
  <si>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</si>
  <si>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</si>
  <si>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</si>
  <si>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</si>
  <si>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</si>
  <si>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</si>
  <si>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</si>
  <si>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</si>
  <si>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</si>
  <si>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</si>
  <si>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</si>
  <si>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</si>
  <si>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</si>
  <si>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</si>
  <si>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</si>
  <si>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</si>
  <si>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</si>
  <si>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</si>
  <si>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</si>
  <si>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</si>
  <si>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</si>
  <si>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</si>
  <si>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</si>
  <si>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</si>
  <si>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</si>
  <si>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</si>
  <si>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</si>
  <si>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</si>
  <si>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</si>
  <si>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</si>
  <si>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</si>
  <si>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</si>
  <si>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</si>
  <si>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</si>
  <si>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</si>
  <si>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</si>
  <si>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</si>
  <si>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</si>
  <si>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</si>
  <si>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</si>
  <si>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</si>
  <si>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</si>
  <si>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</si>
  <si>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</si>
  <si>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</si>
  <si>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</si>
  <si>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</si>
  <si>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</si>
  <si>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</si>
  <si>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</si>
  <si>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</si>
  <si>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</si>
  <si>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</si>
  <si>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</si>
  <si>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</si>
  <si>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</si>
  <si>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</si>
  <si>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</si>
  <si>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</si>
  <si>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</si>
  <si>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</si>
  <si>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</si>
  <si>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</si>
  <si>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</si>
  <si>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</si>
  <si>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</si>
  <si>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</si>
  <si>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</si>
  <si>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</si>
  <si>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</si>
  <si>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</si>
  <si>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</si>
  <si>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</si>
  <si>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</si>
  <si>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</si>
  <si>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</si>
  <si>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</si>
  <si>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</si>
  <si>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</si>
  <si>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</si>
  <si>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</si>
  <si>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</si>
  <si>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</si>
  <si>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</si>
  <si>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</si>
  <si>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</si>
  <si>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</si>
  <si>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</si>
  <si>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</si>
  <si>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</si>
  <si>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</si>
  <si>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</si>
  <si>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</si>
  <si>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</si>
  <si>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</si>
  <si>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</si>
  <si>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</si>
  <si>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</si>
  <si>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</si>
  <si>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</si>
  <si>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</si>
  <si>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</si>
  <si>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</si>
  <si>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</si>
  <si>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</si>
  <si>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</si>
  <si>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</si>
  <si>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</si>
  <si>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</si>
  <si>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</si>
  <si>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</si>
  <si>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</si>
  <si>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</si>
  <si>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</si>
  <si>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</si>
  <si>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</si>
  <si>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</si>
  <si>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</si>
  <si>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</si>
  <si>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</si>
  <si>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</si>
  <si>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</si>
  <si>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</si>
  <si>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</si>
  <si>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</si>
  <si>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</si>
  <si>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</si>
  <si>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</si>
  <si>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</si>
  <si>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</si>
  <si>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</si>
  <si>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</si>
  <si>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</si>
  <si>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</si>
  <si>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</si>
  <si>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</si>
  <si>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</si>
  <si>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</si>
  <si>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</si>
  <si>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</si>
  <si>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</si>
  <si>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</si>
  <si>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</si>
  <si>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</si>
  <si>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</si>
  <si>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</si>
  <si>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</si>
  <si>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</si>
  <si>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</si>
  <si>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</si>
  <si>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</si>
  <si>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</si>
  <si>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</si>
  <si>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</si>
  <si>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</si>
  <si>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</si>
  <si>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</si>
  <si>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</si>
  <si>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</si>
  <si>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</si>
  <si>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</si>
  <si>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</si>
  <si>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</si>
  <si>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</si>
  <si>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</si>
  <si>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</si>
  <si>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</si>
  <si>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</si>
  <si>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</si>
  <si>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</si>
  <si>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</si>
  <si>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</si>
  <si>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</si>
  <si>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</si>
  <si>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</si>
  <si>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</si>
  <si>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</si>
  <si>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</si>
  <si>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</si>
  <si>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</si>
  <si>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</si>
  <si>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</si>
  <si>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</si>
  <si>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</si>
  <si>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</si>
  <si>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</si>
  <si>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</si>
  <si>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</si>
  <si>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</si>
  <si>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</si>
  <si>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</si>
  <si>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</si>
  <si>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</si>
  <si>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</si>
  <si>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</si>
  <si>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</si>
  <si>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</si>
  <si>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</si>
  <si>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</si>
  <si>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</si>
  <si>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</si>
  <si>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</si>
  <si>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</si>
  <si>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</si>
  <si>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06.02.2015</t>
  </si>
  <si>
    <t>-6571,58</t>
  </si>
  <si>
    <t>-6307,11</t>
  </si>
  <si>
    <t>6653,8</t>
  </si>
  <si>
    <t>1900</t>
  </si>
  <si>
    <t>Прочие доходы</t>
  </si>
  <si>
    <t>4903,72</t>
  </si>
  <si>
    <t>-578,83</t>
  </si>
  <si>
    <t>Субсидия на выполнение муниципального задания местный бюджет</t>
  </si>
  <si>
    <t>Субсидия на выполнение муниципального задания мобластной бюджет</t>
  </si>
  <si>
    <t>Субсидии на выполнение муниципального задания местный бюджет</t>
  </si>
  <si>
    <t>Субсидии на выполнение муниципального задания областной бюджет</t>
  </si>
  <si>
    <t>211 144</t>
  </si>
  <si>
    <t>213 144</t>
  </si>
  <si>
    <t>310 144</t>
  </si>
  <si>
    <t>03.03.2015</t>
  </si>
  <si>
    <t>144 212</t>
  </si>
  <si>
    <t>580,23</t>
  </si>
  <si>
    <t>-580,23</t>
  </si>
  <si>
    <t>212 144</t>
  </si>
  <si>
    <t>Начальник Управления образования администрации города Троицка</t>
  </si>
  <si>
    <t>О.А.Копылова</t>
  </si>
  <si>
    <t>340 341</t>
  </si>
  <si>
    <t>Компенсация части платы, взимаемой с родителей</t>
  </si>
  <si>
    <t>27.04.2015</t>
  </si>
  <si>
    <t>1004</t>
  </si>
  <si>
    <t>6040204</t>
  </si>
  <si>
    <t>5</t>
  </si>
  <si>
    <t>111</t>
  </si>
  <si>
    <t>5452</t>
  </si>
  <si>
    <t>262</t>
  </si>
  <si>
    <t>578,83</t>
  </si>
  <si>
    <t>-200</t>
  </si>
  <si>
    <t>-378,83</t>
  </si>
  <si>
    <t>17.06.2015</t>
  </si>
  <si>
    <t>7952000</t>
  </si>
  <si>
    <t>4208220</t>
  </si>
  <si>
    <t>Компенсация</t>
  </si>
  <si>
    <t>Развитие дошкольного образования 9компенсация)</t>
  </si>
  <si>
    <t>наказы избирателей</t>
  </si>
  <si>
    <t>29.06.2015</t>
  </si>
  <si>
    <t>3000</t>
  </si>
  <si>
    <t>-3000</t>
  </si>
  <si>
    <t>01.07.2015</t>
  </si>
  <si>
    <t>-9033,73</t>
  </si>
  <si>
    <t>09.07.2015</t>
  </si>
  <si>
    <t>-154277,27</t>
  </si>
  <si>
    <t>-46591,74</t>
  </si>
  <si>
    <t>27.08.2015</t>
  </si>
  <si>
    <t>41083,81</t>
  </si>
  <si>
    <t>732,39</t>
  </si>
  <si>
    <t>-465,81</t>
  </si>
  <si>
    <t>56507,25</t>
  </si>
  <si>
    <t>7951800</t>
  </si>
  <si>
    <t>408</t>
  </si>
  <si>
    <t>Развитие и поддержка системы образования в г. Троицке</t>
  </si>
  <si>
    <t>03.09.2015</t>
  </si>
  <si>
    <t>15.09.2015</t>
  </si>
  <si>
    <t>4</t>
  </si>
  <si>
    <t>411</t>
  </si>
  <si>
    <t>24.09.2015</t>
  </si>
  <si>
    <t>октября</t>
  </si>
  <si>
    <t>01.10.2015</t>
  </si>
  <si>
    <t>206888</t>
  </si>
  <si>
    <t>-158900,16</t>
  </si>
  <si>
    <t>-47987,84</t>
  </si>
  <si>
    <t>13.10.2015</t>
  </si>
  <si>
    <t>27</t>
  </si>
  <si>
    <t>27.10.2015</t>
  </si>
  <si>
    <t>-205159,36</t>
  </si>
  <si>
    <t>-61958,13</t>
  </si>
  <si>
    <t>от "27 " октября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</si>
</sst>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24" borderId="11" xfId="0" applyNumberFormat="1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center" vertical="top"/>
    </xf>
    <xf numFmtId="49" fontId="44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24" borderId="0" xfId="0" applyFill="1" applyAlignment="1">
      <alignment/>
    </xf>
    <xf numFmtId="4" fontId="20" fillId="24" borderId="0" xfId="0" applyNumberFormat="1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24" borderId="12" xfId="0" applyNumberFormat="1" applyFont="1" applyFill="1" applyBorder="1" applyAlignment="1">
      <alignment horizontal="left" vertical="center" wrapText="1"/>
    </xf>
    <xf numFmtId="4" fontId="15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right"/>
    </xf>
    <xf numFmtId="4" fontId="15" fillId="24" borderId="1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24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45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24" borderId="28" xfId="0" applyNumberFormat="1" applyFont="1" applyFill="1" applyBorder="1" applyAlignment="1">
      <alignment horizontal="center" vertical="center" wrapText="1"/>
    </xf>
    <xf numFmtId="49" fontId="46" fillId="24" borderId="12" xfId="0" applyNumberFormat="1" applyFont="1" applyFill="1" applyBorder="1" applyAlignment="1">
      <alignment horizontal="left" vertical="center" wrapText="1"/>
    </xf>
    <xf numFmtId="49" fontId="46" fillId="24" borderId="13" xfId="0" applyNumberFormat="1" applyFont="1" applyFill="1" applyBorder="1" applyAlignment="1">
      <alignment horizontal="center" vertical="center" wrapText="1"/>
    </xf>
    <xf numFmtId="49" fontId="46" fillId="24" borderId="14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right" vertical="center" wrapText="1"/>
    </xf>
    <xf numFmtId="49" fontId="46" fillId="24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48" fillId="0" borderId="29" xfId="0" applyNumberFormat="1" applyFont="1" applyBorder="1" applyAlignment="1">
      <alignment horizontal="right" vertical="center" wrapText="1"/>
    </xf>
    <xf numFmtId="4" fontId="0" fillId="25" borderId="0" xfId="0" applyNumberFormat="1" applyFont="1" applyFill="1" applyAlignment="1">
      <alignment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9" fontId="15" fillId="0" borderId="10" xfId="60" applyNumberFormat="1" applyFont="1" applyBorder="1" applyAlignment="1">
      <alignment horizontal="right"/>
    </xf>
    <xf numFmtId="4" fontId="49" fillId="0" borderId="0" xfId="0" applyNumberFormat="1" applyFont="1" applyBorder="1" applyAlignment="1">
      <alignment horizontal="right" vertical="center" wrapText="1"/>
    </xf>
    <xf numFmtId="4" fontId="49" fillId="0" borderId="30" xfId="0" applyNumberFormat="1" applyFont="1" applyFill="1" applyBorder="1" applyAlignment="1">
      <alignment horizontal="right" vertical="center" wrapText="1"/>
    </xf>
    <xf numFmtId="2" fontId="15" fillId="0" borderId="10" xfId="60" applyNumberFormat="1" applyFont="1" applyBorder="1" applyAlignment="1">
      <alignment horizontal="right"/>
    </xf>
    <xf numFmtId="4" fontId="49" fillId="0" borderId="0" xfId="0" applyNumberFormat="1" applyFont="1" applyFill="1" applyBorder="1" applyAlignment="1">
      <alignment horizontal="right" vertical="center" wrapText="1"/>
    </xf>
    <xf numFmtId="4" fontId="5" fillId="24" borderId="15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9" fontId="49" fillId="0" borderId="31" xfId="0" applyNumberFormat="1" applyFont="1" applyBorder="1" applyAlignment="1">
      <alignment horizontal="left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/>
    </xf>
    <xf numFmtId="49" fontId="13" fillId="0" borderId="15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49" fontId="6" fillId="24" borderId="32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wrapText="1"/>
    </xf>
    <xf numFmtId="0" fontId="21" fillId="3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4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5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4" xfId="0" applyNumberFormat="1" applyFont="1" applyFill="1" applyBorder="1" applyAlignment="1">
      <alignment horizontal="center" vertical="top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5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FL19" sqref="FL19"/>
    </sheetView>
  </sheetViews>
  <sheetFormatPr defaultColWidth="0.85546875" defaultRowHeight="12.75"/>
  <cols>
    <col min="1" max="16384" width="0.85546875" style="47" customWidth="1"/>
  </cols>
  <sheetData>
    <row r="1" s="83" customFormat="1" ht="11.25" customHeight="1">
      <c r="BM1" s="83" t="s">
        <v>161</v>
      </c>
    </row>
    <row r="2" s="83" customFormat="1" ht="11.25" customHeight="1">
      <c r="BM2" s="88" t="s">
        <v>162</v>
      </c>
    </row>
    <row r="3" s="83" customFormat="1" ht="11.25" customHeight="1">
      <c r="BM3" s="83" t="s">
        <v>163</v>
      </c>
    </row>
    <row r="4" s="83" customFormat="1" ht="11.25" customHeight="1">
      <c r="BM4" s="88" t="s">
        <v>164</v>
      </c>
    </row>
    <row r="5" spans="65:69" s="83" customFormat="1" ht="11.25" customHeight="1">
      <c r="BM5" s="83" t="s">
        <v>165</v>
      </c>
      <c r="BQ5" s="88"/>
    </row>
    <row r="6" s="83" customFormat="1" ht="11.25" customHeight="1">
      <c r="BM6" s="88"/>
    </row>
    <row r="7" spans="57:108" ht="15">
      <c r="BE7" s="208" t="s">
        <v>166</v>
      </c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</row>
    <row r="8" spans="57:108" ht="34.5" customHeight="1">
      <c r="BE8" s="194" t="s">
        <v>313</v>
      </c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</row>
    <row r="9" spans="57:108" s="83" customFormat="1" ht="12">
      <c r="BE9" s="209" t="s">
        <v>36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</row>
    <row r="10" spans="57:108" ht="15"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CA10" s="210" t="s">
        <v>314</v>
      </c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</row>
    <row r="11" spans="57:108" s="83" customFormat="1" ht="12">
      <c r="BE11" s="207" t="s">
        <v>39</v>
      </c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CA11" s="207" t="s">
        <v>40</v>
      </c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</row>
    <row r="12" spans="65:99" ht="15">
      <c r="BM12" s="89" t="s">
        <v>167</v>
      </c>
      <c r="BN12" s="199"/>
      <c r="BO12" s="199"/>
      <c r="BP12" s="199"/>
      <c r="BQ12" s="199"/>
      <c r="BR12" s="47" t="s">
        <v>167</v>
      </c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200">
        <v>20</v>
      </c>
      <c r="CN12" s="200"/>
      <c r="CO12" s="200"/>
      <c r="CP12" s="200"/>
      <c r="CQ12" s="201" t="s">
        <v>255</v>
      </c>
      <c r="CR12" s="201"/>
      <c r="CS12" s="201"/>
      <c r="CT12" s="201"/>
      <c r="CU12" s="47" t="s">
        <v>168</v>
      </c>
    </row>
    <row r="13" ht="15">
      <c r="CY13" s="91"/>
    </row>
    <row r="14" spans="1:108" ht="16.5">
      <c r="A14" s="202" t="s">
        <v>169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</row>
    <row r="15" spans="1:108" ht="16.5">
      <c r="A15" s="202" t="s">
        <v>163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36:58" s="92" customFormat="1" ht="16.5">
      <c r="AJ16" s="93"/>
      <c r="AM16" s="93"/>
      <c r="AV16" s="94"/>
      <c r="AW16" s="94"/>
      <c r="AX16" s="94"/>
      <c r="BA16" s="94" t="s">
        <v>170</v>
      </c>
      <c r="BB16" s="203" t="s">
        <v>255</v>
      </c>
      <c r="BC16" s="203"/>
      <c r="BD16" s="203"/>
      <c r="BE16" s="203"/>
      <c r="BF16" s="92" t="s">
        <v>171</v>
      </c>
    </row>
    <row r="17" ht="4.5" customHeight="1"/>
    <row r="18" spans="87:108" ht="17.25" customHeight="1">
      <c r="CI18" s="95"/>
      <c r="CJ18" s="95"/>
      <c r="CK18" s="95"/>
      <c r="CL18" s="95"/>
      <c r="CM18" s="95"/>
      <c r="CN18" s="95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87:108" ht="15" customHeight="1">
      <c r="CI19" s="95"/>
      <c r="CJ19" s="95"/>
      <c r="CK19" s="95"/>
      <c r="CL19" s="95"/>
      <c r="CM19" s="90"/>
      <c r="CN19" s="95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36:108" ht="15" customHeight="1">
      <c r="AJ20" s="49"/>
      <c r="AK20" s="98" t="s">
        <v>167</v>
      </c>
      <c r="AL20" s="204" t="s">
        <v>360</v>
      </c>
      <c r="AM20" s="204"/>
      <c r="AN20" s="204"/>
      <c r="AO20" s="204"/>
      <c r="AP20" s="49" t="s">
        <v>167</v>
      </c>
      <c r="AQ20" s="49"/>
      <c r="AR20" s="49"/>
      <c r="AS20" s="204" t="s">
        <v>354</v>
      </c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5">
        <v>20</v>
      </c>
      <c r="BL20" s="205"/>
      <c r="BM20" s="205"/>
      <c r="BN20" s="205"/>
      <c r="BO20" s="206" t="s">
        <v>255</v>
      </c>
      <c r="BP20" s="206"/>
      <c r="BQ20" s="206"/>
      <c r="BR20" s="206"/>
      <c r="BS20" s="49" t="s">
        <v>168</v>
      </c>
      <c r="BT20" s="49"/>
      <c r="BU20" s="49"/>
      <c r="BY20" s="99"/>
      <c r="CI20" s="95"/>
      <c r="CJ20" s="95"/>
      <c r="CK20" s="95"/>
      <c r="CL20" s="95"/>
      <c r="CM20" s="90"/>
      <c r="CN20" s="95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77:108" ht="15" customHeight="1">
      <c r="BY21" s="99"/>
      <c r="BZ21" s="99"/>
      <c r="CI21" s="95"/>
      <c r="CJ21" s="95"/>
      <c r="CK21" s="95"/>
      <c r="CL21" s="95"/>
      <c r="CM21" s="90"/>
      <c r="CN21" s="95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77:108" ht="15" customHeight="1">
      <c r="BY22" s="99"/>
      <c r="BZ22" s="99"/>
      <c r="CI22" s="95"/>
      <c r="CJ22" s="95"/>
      <c r="CK22" s="95"/>
      <c r="CL22" s="95"/>
      <c r="CM22" s="90"/>
      <c r="CN22" s="95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1:108" ht="47.25" customHeight="1">
      <c r="A23" s="48" t="s">
        <v>172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94" t="s">
        <v>272</v>
      </c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</row>
    <row r="24" spans="1:108" s="102" customFormat="1" ht="17.25" customHeight="1">
      <c r="A24" s="101"/>
      <c r="CI24" s="103"/>
      <c r="CJ24" s="103"/>
      <c r="CK24" s="103"/>
      <c r="CL24" s="103"/>
      <c r="CM24" s="104"/>
      <c r="CN24" s="103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08" ht="15">
      <c r="A25" s="48" t="s">
        <v>173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1:108" ht="15">
      <c r="A26" s="48" t="s">
        <v>174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08"/>
      <c r="AU26" s="194" t="s">
        <v>175</v>
      </c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</row>
    <row r="27" spans="1:100" ht="15">
      <c r="A27" s="4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9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10"/>
      <c r="CP27" s="110"/>
      <c r="CQ27" s="110"/>
      <c r="CR27" s="110"/>
      <c r="CS27" s="110"/>
      <c r="CT27" s="110"/>
      <c r="CU27" s="110"/>
      <c r="CV27" s="110"/>
    </row>
    <row r="28" spans="1:108" ht="15">
      <c r="A28" s="48" t="s">
        <v>176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108" ht="17.25" customHeight="1">
      <c r="A29" s="48" t="s">
        <v>177</v>
      </c>
      <c r="AS29" s="100"/>
      <c r="AT29" s="100"/>
      <c r="AU29" s="100"/>
      <c r="AV29" s="194" t="s">
        <v>273</v>
      </c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</row>
    <row r="30" ht="15" customHeight="1"/>
    <row r="31" spans="1:108" ht="15" customHeight="1">
      <c r="A31" s="47" t="s">
        <v>46</v>
      </c>
      <c r="AU31" s="196" t="s">
        <v>274</v>
      </c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</row>
    <row r="32" ht="15" customHeight="1"/>
    <row r="33" ht="15" customHeight="1">
      <c r="A33" s="47" t="s">
        <v>178</v>
      </c>
    </row>
    <row r="34" ht="15" customHeight="1"/>
    <row r="35" spans="1:108" s="49" customFormat="1" ht="14.25">
      <c r="A35" s="197" t="s">
        <v>179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</row>
    <row r="36" spans="1:108" s="49" customFormat="1" ht="14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15" customHeight="1">
      <c r="A37" s="112" t="s">
        <v>180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ht="30" customHeight="1">
      <c r="A38" s="198" t="s">
        <v>181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</row>
    <row r="39" spans="1:108" ht="15" customHeight="1">
      <c r="A39" s="112" t="s">
        <v>182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ht="30" customHeight="1">
      <c r="A40" s="195" t="s">
        <v>183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</row>
    <row r="41" spans="1:108" ht="15">
      <c r="A41" s="112" t="s">
        <v>184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ht="30" customHeight="1">
      <c r="A42" s="195" t="s">
        <v>185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</row>
    <row r="43" ht="3" customHeight="1"/>
  </sheetData>
  <sheetProtection/>
  <mergeCells count="26">
    <mergeCell ref="BE11:BX11"/>
    <mergeCell ref="CA11:DD11"/>
    <mergeCell ref="BE7:DD7"/>
    <mergeCell ref="BE8:DD8"/>
    <mergeCell ref="BE9:DD9"/>
    <mergeCell ref="BE10:BX10"/>
    <mergeCell ref="CA10:DD10"/>
    <mergeCell ref="A14:DD14"/>
    <mergeCell ref="A15:DD15"/>
    <mergeCell ref="BB16:BE16"/>
    <mergeCell ref="AL20:AO20"/>
    <mergeCell ref="AS20:BJ20"/>
    <mergeCell ref="BK20:BN20"/>
    <mergeCell ref="BO20:BR20"/>
    <mergeCell ref="BN12:BQ12"/>
    <mergeCell ref="BU12:CL12"/>
    <mergeCell ref="CM12:CP12"/>
    <mergeCell ref="CQ12:CT12"/>
    <mergeCell ref="AW23:DD23"/>
    <mergeCell ref="A42:DD42"/>
    <mergeCell ref="AU26:DD26"/>
    <mergeCell ref="AV29:DD29"/>
    <mergeCell ref="AU31:DD31"/>
    <mergeCell ref="A35:DD35"/>
    <mergeCell ref="A38:DD38"/>
    <mergeCell ref="A40:DD4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C51"/>
  <sheetViews>
    <sheetView showGridLines="0" zoomScalePageLayoutView="0" workbookViewId="0" topLeftCell="U1">
      <selection activeCell="AB17" sqref="AB17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24" width="13.421875" style="0" customWidth="1"/>
    <col min="25" max="25" width="15.421875" style="0" customWidth="1"/>
    <col min="26" max="26" width="12.8515625" style="0" customWidth="1"/>
    <col min="27" max="27" width="15.421875" style="0" customWidth="1"/>
    <col min="28" max="28" width="14.7109375" style="0" customWidth="1"/>
    <col min="29" max="29" width="10.7109375" style="0" bestFit="1" customWidth="1"/>
  </cols>
  <sheetData>
    <row r="1" s="1" customFormat="1" ht="15" customHeight="1"/>
    <row r="2" s="1" customFormat="1" ht="12.75" customHeight="1"/>
    <row r="3" spans="25:26" ht="12.75" customHeight="1">
      <c r="Y3" s="155">
        <v>7882621.16</v>
      </c>
      <c r="Z3" s="30">
        <f>Y5-Y3</f>
        <v>267117.4900000021</v>
      </c>
    </row>
    <row r="4" ht="12.75" customHeight="1">
      <c r="Y4" s="30"/>
    </row>
    <row r="5" spans="10:27" ht="12.75" customHeight="1">
      <c r="J5" s="144">
        <f>J7+J44</f>
        <v>7245206.060000001</v>
      </c>
      <c r="Y5" s="144">
        <f>Y7+Y44</f>
        <v>8149738.650000002</v>
      </c>
      <c r="Z5" s="145">
        <f>Z7</f>
        <v>20063.35</v>
      </c>
      <c r="AA5" s="144">
        <f>AA7+AA44</f>
        <v>8169802.000000001</v>
      </c>
    </row>
    <row r="6" spans="1:27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256</v>
      </c>
      <c r="K6" s="4" t="s">
        <v>293</v>
      </c>
      <c r="L6" s="4" t="s">
        <v>308</v>
      </c>
      <c r="M6" s="4" t="s">
        <v>317</v>
      </c>
      <c r="N6" s="4" t="s">
        <v>327</v>
      </c>
      <c r="O6" s="4" t="s">
        <v>333</v>
      </c>
      <c r="P6" s="4" t="s">
        <v>336</v>
      </c>
      <c r="Q6" s="4" t="s">
        <v>338</v>
      </c>
      <c r="R6" s="4" t="s">
        <v>341</v>
      </c>
      <c r="S6" s="4" t="s">
        <v>349</v>
      </c>
      <c r="T6" s="4" t="s">
        <v>350</v>
      </c>
      <c r="U6" s="4" t="s">
        <v>353</v>
      </c>
      <c r="V6" s="4" t="s">
        <v>355</v>
      </c>
      <c r="W6" s="4" t="s">
        <v>359</v>
      </c>
      <c r="X6" s="4" t="s">
        <v>361</v>
      </c>
      <c r="Y6" s="3" t="s">
        <v>256</v>
      </c>
      <c r="Z6" s="4" t="s">
        <v>257</v>
      </c>
      <c r="AA6" s="3" t="s">
        <v>256</v>
      </c>
    </row>
    <row r="7" spans="1:28" s="2" customFormat="1" ht="12.75">
      <c r="A7" s="5" t="s">
        <v>277</v>
      </c>
      <c r="B7" s="211" t="s">
        <v>270</v>
      </c>
      <c r="C7" s="212"/>
      <c r="D7" s="212"/>
      <c r="E7" s="212"/>
      <c r="F7" s="212"/>
      <c r="G7" s="212"/>
      <c r="H7" s="212"/>
      <c r="I7" s="213"/>
      <c r="J7" s="6">
        <f>J8+J17+J19+J20+J21+J22+J24+J25+J27+J29+J30+J34+J36+J37+J39+J40+J31+J32+J26+J28+J23</f>
        <v>7239206.060000001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6">
        <f>Y8+Y17+Y19+Y20+Y21+Y22+Y24+Y25+Y27+Y29+Y30+Y34+Y36+Y37+Y39+Y40+Y31+Y32+Y26+Y28+Y23+Y38+Y41+Y42</f>
        <v>7634063.240000002</v>
      </c>
      <c r="Z7" s="141">
        <f>Z9+Z19+Z20+Z21+Z24+Z27+Z30+Z40+Z11+Z12+Z29+Z32+Z39+Z14+Z28+Z13+Z31+Z18</f>
        <v>20063.35</v>
      </c>
      <c r="AA7" s="6">
        <f>AA8+AA17+AA19+AA20+AA21+AA22+AA24+AA25+AA27+AA29+AA30+AA34+AA36+AA37+AA39+AA40+AA31+AA32+AA26+AA28+AA23+AA38+AA41+AA42</f>
        <v>7654126.590000001</v>
      </c>
      <c r="AB7" s="46">
        <f>Y7+Z7</f>
        <v>7654126.590000002</v>
      </c>
    </row>
    <row r="8" spans="1:28" s="2" customFormat="1" ht="25.5" outlineLevel="1">
      <c r="A8" s="134" t="s">
        <v>277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0">
        <f>Y9+Y10+Y11+Y12+Y13+Y14+Y15</f>
        <v>136431.95</v>
      </c>
      <c r="Z8" s="138"/>
      <c r="AA8" s="10">
        <f>AA9+AA10+AA11+AA12+AA13+AA14+AA15</f>
        <v>137039.84</v>
      </c>
      <c r="AB8" s="156">
        <f>AA9+AA10+AA11+AA12+AA13+AA15+AA18+AA19+AA20+AA21+AA22+AA25</f>
        <v>424251.14</v>
      </c>
    </row>
    <row r="9" spans="1:27" s="2" customFormat="1" ht="12.75" outlineLevel="1">
      <c r="A9" s="7"/>
      <c r="B9" s="8"/>
      <c r="C9" s="8"/>
      <c r="D9" s="8"/>
      <c r="E9" s="8"/>
      <c r="F9" s="8"/>
      <c r="G9" s="8"/>
      <c r="H9" s="8" t="s">
        <v>28</v>
      </c>
      <c r="I9" s="9"/>
      <c r="J9" s="10"/>
      <c r="K9" s="138" t="s">
        <v>300</v>
      </c>
      <c r="L9" s="138"/>
      <c r="M9" s="138" t="s">
        <v>324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0">
        <f>J9-K9-M9</f>
        <v>0</v>
      </c>
      <c r="Z9" s="138"/>
      <c r="AA9" s="10">
        <f>Y9</f>
        <v>0</v>
      </c>
    </row>
    <row r="10" spans="1:27" s="2" customFormat="1" ht="12.75" outlineLevel="1">
      <c r="A10" s="7"/>
      <c r="B10" s="8"/>
      <c r="C10" s="8"/>
      <c r="D10" s="8"/>
      <c r="E10" s="8"/>
      <c r="F10" s="8"/>
      <c r="G10" s="8"/>
      <c r="H10" s="8" t="s">
        <v>29</v>
      </c>
      <c r="I10" s="9"/>
      <c r="J10" s="10">
        <v>9600</v>
      </c>
      <c r="K10" s="138"/>
      <c r="L10" s="138"/>
      <c r="M10" s="138" t="s">
        <v>325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0">
        <f>J10-M10</f>
        <v>9800</v>
      </c>
      <c r="Z10" s="138"/>
      <c r="AA10" s="10">
        <f>Y10</f>
        <v>9800</v>
      </c>
    </row>
    <row r="11" spans="1:27" s="2" customFormat="1" ht="12.75" outlineLevel="1">
      <c r="A11" s="7"/>
      <c r="B11" s="8"/>
      <c r="C11" s="8"/>
      <c r="D11" s="8"/>
      <c r="E11" s="8"/>
      <c r="F11" s="8"/>
      <c r="G11" s="8"/>
      <c r="H11" s="8" t="s">
        <v>30</v>
      </c>
      <c r="I11" s="9"/>
      <c r="J11" s="10">
        <v>61680.64</v>
      </c>
      <c r="K11" s="138" t="s">
        <v>295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0">
        <f>J11-K11</f>
        <v>67987.75</v>
      </c>
      <c r="Z11" s="138" t="s">
        <v>287</v>
      </c>
      <c r="AA11" s="10">
        <f>Y11+Z11</f>
        <v>68595.64</v>
      </c>
    </row>
    <row r="12" spans="1:28" s="2" customFormat="1" ht="12.75" outlineLevel="1">
      <c r="A12" s="7"/>
      <c r="B12" s="8"/>
      <c r="C12" s="8"/>
      <c r="D12" s="8"/>
      <c r="E12" s="8"/>
      <c r="F12" s="8"/>
      <c r="G12" s="8"/>
      <c r="H12" s="8" t="s">
        <v>31</v>
      </c>
      <c r="I12" s="9"/>
      <c r="J12" s="10">
        <v>51294.8</v>
      </c>
      <c r="K12" s="138" t="s">
        <v>296</v>
      </c>
      <c r="L12" s="138"/>
      <c r="M12" s="138"/>
      <c r="N12" s="138"/>
      <c r="O12" s="138" t="s">
        <v>335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0">
        <f>J12-K12-O12</f>
        <v>47641</v>
      </c>
      <c r="Z12" s="138"/>
      <c r="AA12" s="10">
        <f>Y12+Z12</f>
        <v>47641</v>
      </c>
      <c r="AB12" s="46"/>
    </row>
    <row r="13" spans="1:27" s="2" customFormat="1" ht="12.75" outlineLevel="1">
      <c r="A13" s="7"/>
      <c r="B13" s="8"/>
      <c r="C13" s="8"/>
      <c r="D13" s="8"/>
      <c r="E13" s="8"/>
      <c r="F13" s="8"/>
      <c r="G13" s="8"/>
      <c r="H13" s="8" t="s">
        <v>32</v>
      </c>
      <c r="I13" s="9"/>
      <c r="J13" s="10">
        <v>1200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0">
        <v>1200</v>
      </c>
      <c r="Z13" s="138"/>
      <c r="AA13" s="10">
        <v>1200</v>
      </c>
    </row>
    <row r="14" spans="1:27" s="2" customFormat="1" ht="12.75" outlineLevel="1">
      <c r="A14" s="7"/>
      <c r="B14" s="8"/>
      <c r="C14" s="8"/>
      <c r="D14" s="8"/>
      <c r="E14" s="8"/>
      <c r="F14" s="8"/>
      <c r="G14" s="8"/>
      <c r="H14" s="8" t="s">
        <v>33</v>
      </c>
      <c r="I14" s="9"/>
      <c r="J14" s="10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0"/>
      <c r="Z14" s="138"/>
      <c r="AA14" s="10"/>
    </row>
    <row r="15" spans="1:28" s="2" customFormat="1" ht="12.75" outlineLevel="1">
      <c r="A15" s="7"/>
      <c r="B15" s="8"/>
      <c r="C15" s="8"/>
      <c r="D15" s="8"/>
      <c r="E15" s="8"/>
      <c r="F15" s="8"/>
      <c r="G15" s="8"/>
      <c r="H15" s="8" t="s">
        <v>34</v>
      </c>
      <c r="I15" s="9"/>
      <c r="J15" s="10">
        <v>9424.37</v>
      </c>
      <c r="K15" s="138"/>
      <c r="L15" s="138"/>
      <c r="M15" s="138" t="s">
        <v>326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0">
        <f>J15-M15</f>
        <v>9803.2</v>
      </c>
      <c r="Z15" s="138"/>
      <c r="AA15" s="10">
        <f>Y15</f>
        <v>9803.2</v>
      </c>
      <c r="AB15" s="46"/>
    </row>
    <row r="16" spans="1:28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0">
        <f>SUM(Y9:Y15)</f>
        <v>136431.95</v>
      </c>
      <c r="Z16" s="138"/>
      <c r="AA16" s="10">
        <f>SUM(AA9:AA15)</f>
        <v>137039.84</v>
      </c>
      <c r="AB16" s="46"/>
    </row>
    <row r="17" spans="1:27" s="2" customFormat="1" ht="25.5" outlineLevel="1">
      <c r="A17" s="134" t="s">
        <v>277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253</v>
      </c>
      <c r="J17" s="6">
        <f>J18</f>
        <v>92705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6">
        <f>Y18</f>
        <v>87805</v>
      </c>
      <c r="Z17" s="138"/>
      <c r="AA17" s="6">
        <f>AA18</f>
        <v>89055</v>
      </c>
    </row>
    <row r="18" spans="1:27" s="2" customFormat="1" ht="12.75" outlineLevel="1">
      <c r="A18" s="7"/>
      <c r="B18" s="8"/>
      <c r="C18" s="8"/>
      <c r="D18" s="8"/>
      <c r="E18" s="8"/>
      <c r="F18" s="8"/>
      <c r="G18" s="8"/>
      <c r="H18" s="8" t="s">
        <v>31</v>
      </c>
      <c r="I18" s="9"/>
      <c r="J18" s="10">
        <v>92705</v>
      </c>
      <c r="K18" s="138" t="s">
        <v>297</v>
      </c>
      <c r="L18" s="138"/>
      <c r="M18" s="138"/>
      <c r="N18" s="138"/>
      <c r="O18" s="138" t="s">
        <v>334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0">
        <f>J18-K18-O18</f>
        <v>87805</v>
      </c>
      <c r="Z18" s="138" t="s">
        <v>288</v>
      </c>
      <c r="AA18" s="10">
        <f>Y18+Z18</f>
        <v>89055</v>
      </c>
    </row>
    <row r="19" spans="1:27" s="2" customFormat="1" ht="25.5" outlineLevel="1">
      <c r="A19" s="134" t="s">
        <v>277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8" t="s">
        <v>294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0">
        <f>J19-K19</f>
        <v>14782.94</v>
      </c>
      <c r="Z19" s="138"/>
      <c r="AA19" s="10">
        <f>Y19</f>
        <v>14782.94</v>
      </c>
    </row>
    <row r="20" spans="1:27" s="2" customFormat="1" ht="25.5" outlineLevel="1">
      <c r="A20" s="134" t="s">
        <v>277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0">
        <v>51312</v>
      </c>
      <c r="Z20" s="138" t="s">
        <v>289</v>
      </c>
      <c r="AA20" s="10">
        <f>Y20+Z20</f>
        <v>52659.68</v>
      </c>
    </row>
    <row r="21" spans="1:27" s="2" customFormat="1" ht="25.5" outlineLevel="1">
      <c r="A21" s="134" t="s">
        <v>277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0">
        <v>937.22</v>
      </c>
      <c r="Z21" s="138" t="s">
        <v>290</v>
      </c>
      <c r="AA21" s="10">
        <f>Y21+Z21</f>
        <v>1731.44</v>
      </c>
    </row>
    <row r="22" spans="1:27" s="2" customFormat="1" ht="25.5" outlineLevel="1">
      <c r="A22" s="134" t="s">
        <v>277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0">
        <v>125596</v>
      </c>
      <c r="Z22" s="138"/>
      <c r="AA22" s="10">
        <v>125596</v>
      </c>
    </row>
    <row r="23" spans="1:27" s="2" customFormat="1" ht="25.5" outlineLevel="1">
      <c r="A23" s="134" t="s">
        <v>277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271</v>
      </c>
      <c r="I23" s="9" t="s">
        <v>14</v>
      </c>
      <c r="J23" s="10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0"/>
      <c r="Z23" s="138"/>
      <c r="AA23" s="10"/>
    </row>
    <row r="24" spans="1:27" s="2" customFormat="1" ht="25.5" outlineLevel="1">
      <c r="A24" s="134" t="s">
        <v>277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0">
        <v>680140.56</v>
      </c>
      <c r="Z24" s="138" t="s">
        <v>291</v>
      </c>
      <c r="AA24" s="10">
        <f>Y24+Z24</f>
        <v>683375.25</v>
      </c>
    </row>
    <row r="25" spans="1:27" s="2" customFormat="1" ht="25.5" outlineLevel="1">
      <c r="A25" s="134" t="s">
        <v>277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8" t="s">
        <v>299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0">
        <f>J25-K25</f>
        <v>3386.239999999999</v>
      </c>
      <c r="Z25" s="138"/>
      <c r="AA25" s="10">
        <f>Y25</f>
        <v>3386.239999999999</v>
      </c>
    </row>
    <row r="26" spans="1:27" s="2" customFormat="1" ht="25.5" outlineLevel="1">
      <c r="A26" s="134" t="s">
        <v>277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267</v>
      </c>
      <c r="I26" s="9" t="s">
        <v>14</v>
      </c>
      <c r="J26" s="10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0"/>
      <c r="Z26" s="138"/>
      <c r="AA26" s="10"/>
    </row>
    <row r="27" spans="1:29" s="2" customFormat="1" ht="25.5" outlineLevel="1">
      <c r="A27" s="134" t="s">
        <v>277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0">
        <v>374751.55</v>
      </c>
      <c r="Z27" s="138" t="s">
        <v>282</v>
      </c>
      <c r="AA27" s="10">
        <f>Y27+Z27</f>
        <v>382118.04</v>
      </c>
      <c r="AB27" s="159">
        <v>374751.55</v>
      </c>
      <c r="AC27" s="46">
        <f aca="true" t="shared" si="0" ref="AC27:AC32">Y27-AB27</f>
        <v>0</v>
      </c>
    </row>
    <row r="28" spans="1:29" s="2" customFormat="1" ht="25.5" outlineLevel="1">
      <c r="A28" s="134" t="s">
        <v>277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268</v>
      </c>
      <c r="I28" s="9" t="s">
        <v>14</v>
      </c>
      <c r="J28" s="10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0"/>
      <c r="Z28" s="138"/>
      <c r="AA28" s="10"/>
      <c r="AB28" s="159"/>
      <c r="AC28" s="46">
        <f t="shared" si="0"/>
        <v>0</v>
      </c>
    </row>
    <row r="29" spans="1:29" s="2" customFormat="1" ht="25.5" outlineLevel="1">
      <c r="A29" s="134" t="s">
        <v>277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8"/>
      <c r="L29" s="138"/>
      <c r="M29" s="138"/>
      <c r="N29" s="138"/>
      <c r="O29" s="138"/>
      <c r="P29" s="138"/>
      <c r="Q29" s="138"/>
      <c r="R29" s="138" t="s">
        <v>342</v>
      </c>
      <c r="S29" s="138"/>
      <c r="T29" s="138"/>
      <c r="U29" s="138"/>
      <c r="V29" s="138"/>
      <c r="W29" s="138"/>
      <c r="X29" s="138"/>
      <c r="Y29" s="10">
        <f>J29-R29</f>
        <v>134437.81</v>
      </c>
      <c r="Z29" s="138" t="s">
        <v>283</v>
      </c>
      <c r="AA29" s="10">
        <f>Y29+Z29</f>
        <v>138738.96</v>
      </c>
      <c r="AB29" s="159">
        <v>134437.81</v>
      </c>
      <c r="AC29" s="46">
        <f t="shared" si="0"/>
        <v>0</v>
      </c>
    </row>
    <row r="30" spans="1:29" s="2" customFormat="1" ht="25.5" outlineLevel="1">
      <c r="A30" s="134" t="s">
        <v>277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8"/>
      <c r="L30" s="138"/>
      <c r="M30" s="138"/>
      <c r="N30" s="138"/>
      <c r="O30" s="138"/>
      <c r="P30" s="138"/>
      <c r="Q30" s="138"/>
      <c r="R30" s="138" t="s">
        <v>343</v>
      </c>
      <c r="S30" s="138"/>
      <c r="T30" s="138"/>
      <c r="U30" s="138"/>
      <c r="V30" s="138"/>
      <c r="W30" s="138"/>
      <c r="X30" s="138"/>
      <c r="Y30" s="10">
        <f>J30-R30</f>
        <v>25080.83</v>
      </c>
      <c r="Z30" s="138" t="s">
        <v>284</v>
      </c>
      <c r="AA30" s="10">
        <f>Y30+Z30</f>
        <v>25680.83</v>
      </c>
      <c r="AB30" s="159">
        <v>25080.83</v>
      </c>
      <c r="AC30" s="46">
        <f t="shared" si="0"/>
        <v>0</v>
      </c>
    </row>
    <row r="31" spans="1:29" s="2" customFormat="1" ht="25.5" outlineLevel="1">
      <c r="A31" s="134" t="s">
        <v>277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263</v>
      </c>
      <c r="I31" s="9" t="s">
        <v>14</v>
      </c>
      <c r="J31" s="10">
        <v>6118.07</v>
      </c>
      <c r="K31" s="138"/>
      <c r="L31" s="138"/>
      <c r="M31" s="138"/>
      <c r="N31" s="138"/>
      <c r="O31" s="138"/>
      <c r="P31" s="138"/>
      <c r="Q31" s="138"/>
      <c r="R31" s="138" t="s">
        <v>344</v>
      </c>
      <c r="S31" s="138"/>
      <c r="T31" s="138"/>
      <c r="U31" s="138"/>
      <c r="V31" s="138"/>
      <c r="W31" s="138"/>
      <c r="X31" s="138"/>
      <c r="Y31" s="10">
        <f>J31-R31</f>
        <v>6583.88</v>
      </c>
      <c r="Z31" s="138" t="s">
        <v>285</v>
      </c>
      <c r="AA31" s="10">
        <f>Y31+Z31</f>
        <v>7145.1</v>
      </c>
      <c r="AB31" s="159">
        <v>6583.88</v>
      </c>
      <c r="AC31" s="46">
        <f t="shared" si="0"/>
        <v>0</v>
      </c>
    </row>
    <row r="32" spans="1:29" s="2" customFormat="1" ht="25.5" outlineLevel="1">
      <c r="A32" s="134" t="s">
        <v>277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264</v>
      </c>
      <c r="I32" s="9" t="s">
        <v>14</v>
      </c>
      <c r="J32" s="10">
        <v>66951.21</v>
      </c>
      <c r="K32" s="138"/>
      <c r="L32" s="138"/>
      <c r="M32" s="138"/>
      <c r="N32" s="138"/>
      <c r="O32" s="138"/>
      <c r="P32" s="138"/>
      <c r="Q32" s="138"/>
      <c r="R32" s="138" t="s">
        <v>345</v>
      </c>
      <c r="S32" s="138"/>
      <c r="T32" s="138"/>
      <c r="U32" s="138"/>
      <c r="V32" s="138"/>
      <c r="W32" s="138"/>
      <c r="X32" s="138"/>
      <c r="Y32" s="10">
        <f>J32-R32</f>
        <v>10443.960000000006</v>
      </c>
      <c r="Z32" s="138" t="s">
        <v>286</v>
      </c>
      <c r="AA32" s="10">
        <f>Y32+Z32</f>
        <v>10443.970000000007</v>
      </c>
      <c r="AB32" s="159">
        <v>10443.96</v>
      </c>
      <c r="AC32" s="46">
        <f t="shared" si="0"/>
        <v>0</v>
      </c>
    </row>
    <row r="33" spans="1:27" s="153" customFormat="1" ht="15.75" outlineLevel="1">
      <c r="A33" s="148"/>
      <c r="B33" s="149"/>
      <c r="C33" s="149"/>
      <c r="D33" s="149"/>
      <c r="E33" s="149"/>
      <c r="F33" s="149"/>
      <c r="G33" s="149"/>
      <c r="H33" s="149"/>
      <c r="I33" s="150"/>
      <c r="J33" s="151">
        <f>J34+J36+J37</f>
        <v>3684410.52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1">
        <f>Y34+Y36+Y37+Y38</f>
        <v>4152397.02</v>
      </c>
      <c r="Z33" s="152"/>
      <c r="AA33" s="151">
        <f>AA34+AA36+AA37+AA38</f>
        <v>4152397.02</v>
      </c>
    </row>
    <row r="34" spans="1:27" s="2" customFormat="1" ht="25.5" outlineLevel="1">
      <c r="A34" s="134" t="s">
        <v>277</v>
      </c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254</v>
      </c>
      <c r="H34" s="8" t="s">
        <v>14</v>
      </c>
      <c r="I34" s="9" t="s">
        <v>14</v>
      </c>
      <c r="J34" s="6">
        <f>J35</f>
        <v>206888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6">
        <f>Y35</f>
        <v>0</v>
      </c>
      <c r="Z34" s="138"/>
      <c r="AA34" s="6">
        <f>AA35</f>
        <v>0</v>
      </c>
    </row>
    <row r="35" spans="1:27" s="2" customFormat="1" ht="12.75" outlineLevel="1">
      <c r="A35" s="7"/>
      <c r="B35" s="8"/>
      <c r="C35" s="8"/>
      <c r="D35" s="8"/>
      <c r="E35" s="8"/>
      <c r="F35" s="8"/>
      <c r="G35" s="8" t="s">
        <v>33</v>
      </c>
      <c r="H35" s="8"/>
      <c r="I35" s="9"/>
      <c r="J35" s="10">
        <v>206888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 t="s">
        <v>356</v>
      </c>
      <c r="W35" s="138"/>
      <c r="X35" s="138"/>
      <c r="Y35" s="10">
        <f>J35-V35</f>
        <v>0</v>
      </c>
      <c r="Z35" s="138"/>
      <c r="AA35" s="10">
        <f>Y35</f>
        <v>0</v>
      </c>
    </row>
    <row r="36" spans="1:29" s="2" customFormat="1" ht="25.5" outlineLevel="1">
      <c r="A36" s="134" t="s">
        <v>277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254</v>
      </c>
      <c r="H36" s="8" t="s">
        <v>15</v>
      </c>
      <c r="I36" s="9" t="s">
        <v>14</v>
      </c>
      <c r="J36" s="10">
        <v>2670908.39</v>
      </c>
      <c r="K36" s="138"/>
      <c r="L36" s="138"/>
      <c r="M36" s="138"/>
      <c r="N36" s="138"/>
      <c r="O36" s="138"/>
      <c r="P36" s="138"/>
      <c r="Q36" s="138" t="s">
        <v>339</v>
      </c>
      <c r="R36" s="138"/>
      <c r="S36" s="138"/>
      <c r="T36" s="138"/>
      <c r="U36" s="138"/>
      <c r="V36" s="138" t="s">
        <v>357</v>
      </c>
      <c r="W36" s="138"/>
      <c r="X36" s="138" t="s">
        <v>362</v>
      </c>
      <c r="Y36" s="10">
        <f>J36-Q36-V36-X36</f>
        <v>3189245.18</v>
      </c>
      <c r="Z36" s="138"/>
      <c r="AA36" s="10">
        <f>Y36</f>
        <v>3189245.18</v>
      </c>
      <c r="AB36" s="159">
        <v>2825185.66</v>
      </c>
      <c r="AC36" s="46">
        <f>Y36-AB36</f>
        <v>364059.52</v>
      </c>
    </row>
    <row r="37" spans="1:29" s="2" customFormat="1" ht="25.5" outlineLevel="1">
      <c r="A37" s="134" t="s">
        <v>277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254</v>
      </c>
      <c r="H37" s="8" t="s">
        <v>16</v>
      </c>
      <c r="I37" s="9" t="s">
        <v>14</v>
      </c>
      <c r="J37" s="10">
        <v>806614.13</v>
      </c>
      <c r="K37" s="138"/>
      <c r="L37" s="138" t="s">
        <v>310</v>
      </c>
      <c r="M37" s="138"/>
      <c r="N37" s="138"/>
      <c r="O37" s="138"/>
      <c r="P37" s="138"/>
      <c r="Q37" s="138" t="s">
        <v>340</v>
      </c>
      <c r="R37" s="138"/>
      <c r="S37" s="138"/>
      <c r="T37" s="138"/>
      <c r="U37" s="138"/>
      <c r="V37" s="138" t="s">
        <v>358</v>
      </c>
      <c r="W37" s="138"/>
      <c r="X37" s="138" t="s">
        <v>363</v>
      </c>
      <c r="Y37" s="10">
        <f>J37-L37-Q37-V37-X37</f>
        <v>962571.61</v>
      </c>
      <c r="Z37" s="138"/>
      <c r="AA37" s="10">
        <f>Y37</f>
        <v>962571.61</v>
      </c>
      <c r="AB37" s="159">
        <v>853205.87</v>
      </c>
      <c r="AC37" s="46">
        <f>Y37-AB37</f>
        <v>109365.73999999999</v>
      </c>
    </row>
    <row r="38" spans="1:27" s="2" customFormat="1" ht="25.5" outlineLevel="1">
      <c r="A38" s="134" t="s">
        <v>277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309</v>
      </c>
      <c r="H38" s="8" t="s">
        <v>14</v>
      </c>
      <c r="I38" s="9" t="s">
        <v>14</v>
      </c>
      <c r="J38" s="10"/>
      <c r="K38" s="138"/>
      <c r="L38" s="138" t="s">
        <v>311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0">
        <f>J38-L38</f>
        <v>580.23</v>
      </c>
      <c r="Z38" s="138"/>
      <c r="AA38" s="10">
        <f>Y38</f>
        <v>580.23</v>
      </c>
    </row>
    <row r="39" spans="1:27" s="2" customFormat="1" ht="25.5" outlineLevel="1">
      <c r="A39" s="134" t="s">
        <v>277</v>
      </c>
      <c r="B39" s="8" t="s">
        <v>9</v>
      </c>
      <c r="C39" s="8" t="s">
        <v>10</v>
      </c>
      <c r="D39" s="8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9" t="s">
        <v>14</v>
      </c>
      <c r="J39" s="10">
        <v>1386519.23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0">
        <v>1386519.23</v>
      </c>
      <c r="Z39" s="138"/>
      <c r="AA39" s="10">
        <v>1386519.23</v>
      </c>
    </row>
    <row r="40" spans="1:27" s="2" customFormat="1" ht="25.5" outlineLevel="1">
      <c r="A40" s="134" t="s">
        <v>277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16</v>
      </c>
      <c r="I40" s="9" t="s">
        <v>14</v>
      </c>
      <c r="J40" s="10">
        <v>418728.73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65">
        <v>418728.73</v>
      </c>
      <c r="Z40" s="138"/>
      <c r="AA40" s="165">
        <v>418728.73</v>
      </c>
    </row>
    <row r="41" spans="1:27" ht="22.5" outlineLevel="1">
      <c r="A41" s="157" t="s">
        <v>277</v>
      </c>
      <c r="B41" s="158" t="s">
        <v>9</v>
      </c>
      <c r="C41" s="158" t="s">
        <v>13</v>
      </c>
      <c r="D41" s="158" t="s">
        <v>10</v>
      </c>
      <c r="E41" s="158" t="s">
        <v>11</v>
      </c>
      <c r="F41" s="158" t="s">
        <v>12</v>
      </c>
      <c r="G41" s="158" t="s">
        <v>351</v>
      </c>
      <c r="H41" s="158" t="s">
        <v>352</v>
      </c>
      <c r="I41" s="158" t="s">
        <v>15</v>
      </c>
      <c r="J41" s="158" t="s">
        <v>14</v>
      </c>
      <c r="K41" s="159"/>
      <c r="L41" s="159"/>
      <c r="M41" s="159"/>
      <c r="N41" s="158"/>
      <c r="T41">
        <v>-18992.57</v>
      </c>
      <c r="Y41" s="166">
        <f>J41-T41</f>
        <v>18992.57</v>
      </c>
      <c r="Z41" s="167"/>
      <c r="AA41" s="166">
        <f>Y41</f>
        <v>18992.57</v>
      </c>
    </row>
    <row r="42" spans="1:27" ht="22.5" outlineLevel="1">
      <c r="A42" s="157" t="s">
        <v>277</v>
      </c>
      <c r="B42" s="158" t="s">
        <v>9</v>
      </c>
      <c r="C42" s="158" t="s">
        <v>13</v>
      </c>
      <c r="D42" s="158" t="s">
        <v>10</v>
      </c>
      <c r="E42" s="158" t="s">
        <v>11</v>
      </c>
      <c r="F42" s="158" t="s">
        <v>12</v>
      </c>
      <c r="G42" s="158" t="s">
        <v>351</v>
      </c>
      <c r="H42" s="158" t="s">
        <v>352</v>
      </c>
      <c r="I42" s="158" t="s">
        <v>16</v>
      </c>
      <c r="J42" s="158" t="s">
        <v>14</v>
      </c>
      <c r="K42" s="159"/>
      <c r="L42" s="159"/>
      <c r="M42" s="159"/>
      <c r="N42" s="158"/>
      <c r="T42">
        <v>-5735.75</v>
      </c>
      <c r="Y42" s="166">
        <f>J42-T42</f>
        <v>5735.75</v>
      </c>
      <c r="Z42" s="167"/>
      <c r="AA42" s="166">
        <f>Y42</f>
        <v>5735.75</v>
      </c>
    </row>
    <row r="43" spans="1:27" ht="29.25" customHeight="1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6</v>
      </c>
      <c r="H43" s="3" t="s">
        <v>7</v>
      </c>
      <c r="I43" s="4" t="s">
        <v>8</v>
      </c>
      <c r="J43" s="3" t="s">
        <v>256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 t="s">
        <v>256</v>
      </c>
      <c r="Z43" s="4" t="s">
        <v>257</v>
      </c>
      <c r="AA43" s="3" t="s">
        <v>256</v>
      </c>
    </row>
    <row r="44" spans="1:28" s="2" customFormat="1" ht="12.75">
      <c r="A44" s="5" t="s">
        <v>277</v>
      </c>
      <c r="B44" s="211" t="s">
        <v>278</v>
      </c>
      <c r="C44" s="212"/>
      <c r="D44" s="212"/>
      <c r="E44" s="212"/>
      <c r="F44" s="212"/>
      <c r="G44" s="212"/>
      <c r="H44" s="212"/>
      <c r="I44" s="213"/>
      <c r="J44" s="6">
        <f>J45</f>
        <v>6000</v>
      </c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6">
        <f>Y45+Y46+Y47+Y48+Y49</f>
        <v>515675.41</v>
      </c>
      <c r="Z44" s="6">
        <f>Z45+Z46+Z47+Z48</f>
        <v>0</v>
      </c>
      <c r="AA44" s="6">
        <f>AA45+AA46+AA47+AA48+AA49</f>
        <v>515675.41</v>
      </c>
      <c r="AB44" s="46">
        <f>Y44+Z44</f>
        <v>515675.41</v>
      </c>
    </row>
    <row r="45" spans="1:27" s="2" customFormat="1" ht="25.5" outlineLevel="1">
      <c r="A45" s="134" t="s">
        <v>277</v>
      </c>
      <c r="B45" s="8" t="s">
        <v>279</v>
      </c>
      <c r="C45" s="8" t="s">
        <v>280</v>
      </c>
      <c r="D45" s="8" t="s">
        <v>281</v>
      </c>
      <c r="E45" s="8" t="s">
        <v>12</v>
      </c>
      <c r="F45" s="8" t="s">
        <v>30</v>
      </c>
      <c r="G45" s="8" t="s">
        <v>14</v>
      </c>
      <c r="H45" s="8" t="s">
        <v>14</v>
      </c>
      <c r="I45" s="9" t="s">
        <v>26</v>
      </c>
      <c r="J45" s="10">
        <v>6000</v>
      </c>
      <c r="K45" s="138"/>
      <c r="L45" s="138"/>
      <c r="M45" s="138" t="s">
        <v>322</v>
      </c>
      <c r="N45" s="138"/>
      <c r="O45" s="138"/>
      <c r="P45" s="138" t="s">
        <v>337</v>
      </c>
      <c r="Q45" s="138"/>
      <c r="R45" s="138"/>
      <c r="S45" s="138"/>
      <c r="T45" s="138"/>
      <c r="U45" s="138"/>
      <c r="V45" s="138"/>
      <c r="W45" s="138"/>
      <c r="X45" s="138"/>
      <c r="Y45" s="165">
        <f>J45-M45-P45</f>
        <v>9581.73</v>
      </c>
      <c r="Z45" s="138"/>
      <c r="AA45" s="165">
        <f aca="true" t="shared" si="1" ref="AA45:AA51">Y45</f>
        <v>9581.73</v>
      </c>
    </row>
    <row r="46" spans="1:29" ht="22.5" outlineLevel="1">
      <c r="A46" s="157" t="s">
        <v>277</v>
      </c>
      <c r="B46" s="158" t="s">
        <v>318</v>
      </c>
      <c r="C46" s="158" t="s">
        <v>13</v>
      </c>
      <c r="D46" s="158" t="s">
        <v>319</v>
      </c>
      <c r="E46" s="158" t="s">
        <v>281</v>
      </c>
      <c r="F46" s="158" t="s">
        <v>12</v>
      </c>
      <c r="G46" s="158" t="s">
        <v>320</v>
      </c>
      <c r="H46" s="158" t="s">
        <v>321</v>
      </c>
      <c r="I46" s="158" t="s">
        <v>14</v>
      </c>
      <c r="J46" s="158" t="s">
        <v>14</v>
      </c>
      <c r="K46" s="159"/>
      <c r="L46" s="159"/>
      <c r="M46" s="159">
        <v>-189300</v>
      </c>
      <c r="N46" s="161"/>
      <c r="O46" s="161"/>
      <c r="P46" s="161"/>
      <c r="Q46" s="161"/>
      <c r="R46" s="161"/>
      <c r="S46" s="161"/>
      <c r="T46" s="161"/>
      <c r="U46" s="161">
        <v>-114638.46</v>
      </c>
      <c r="V46" s="161"/>
      <c r="W46" s="161">
        <v>-128692.18</v>
      </c>
      <c r="X46" s="161"/>
      <c r="Y46" s="182">
        <f>J46-M46-U46-W46</f>
        <v>432630.64</v>
      </c>
      <c r="Z46" s="167"/>
      <c r="AA46" s="166">
        <f t="shared" si="1"/>
        <v>432630.64</v>
      </c>
      <c r="AB46" s="159">
        <v>432630.64</v>
      </c>
      <c r="AC46" s="183">
        <f>Y46-AB46</f>
        <v>0</v>
      </c>
    </row>
    <row r="47" spans="1:29" ht="22.5" outlineLevel="1">
      <c r="A47" s="157" t="s">
        <v>277</v>
      </c>
      <c r="B47" s="158" t="s">
        <v>9</v>
      </c>
      <c r="C47" s="158" t="s">
        <v>13</v>
      </c>
      <c r="D47" s="158" t="s">
        <v>328</v>
      </c>
      <c r="E47" s="158" t="s">
        <v>281</v>
      </c>
      <c r="F47" s="158" t="s">
        <v>323</v>
      </c>
      <c r="G47" s="158" t="s">
        <v>320</v>
      </c>
      <c r="H47" s="158" t="s">
        <v>14</v>
      </c>
      <c r="I47" s="158" t="s">
        <v>14</v>
      </c>
      <c r="J47" s="159"/>
      <c r="K47" s="159"/>
      <c r="L47" s="159"/>
      <c r="M47" s="158"/>
      <c r="N47" s="162">
        <v>-22979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4">
        <v>-484.04</v>
      </c>
      <c r="Y47" s="168">
        <f>J47-N47-X47</f>
        <v>23463.04</v>
      </c>
      <c r="Z47" s="167"/>
      <c r="AA47" s="168">
        <f t="shared" si="1"/>
        <v>23463.04</v>
      </c>
      <c r="AB47" s="159">
        <v>23463.04</v>
      </c>
      <c r="AC47" s="30">
        <f>Y47-AB47</f>
        <v>0</v>
      </c>
    </row>
    <row r="48" spans="1:27" ht="22.5" outlineLevel="1">
      <c r="A48" s="169" t="s">
        <v>277</v>
      </c>
      <c r="B48" s="170" t="s">
        <v>9</v>
      </c>
      <c r="C48" s="170" t="s">
        <v>13</v>
      </c>
      <c r="D48" s="170" t="s">
        <v>329</v>
      </c>
      <c r="E48" s="170" t="s">
        <v>281</v>
      </c>
      <c r="F48" s="170" t="s">
        <v>33</v>
      </c>
      <c r="G48" s="170" t="s">
        <v>320</v>
      </c>
      <c r="H48" s="170" t="s">
        <v>14</v>
      </c>
      <c r="I48" s="170" t="s">
        <v>14</v>
      </c>
      <c r="J48" s="171"/>
      <c r="K48" s="171"/>
      <c r="L48" s="171"/>
      <c r="M48" s="170"/>
      <c r="N48" s="162">
        <v>-30000</v>
      </c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72">
        <f>J48-N48</f>
        <v>30000</v>
      </c>
      <c r="Z48" s="173"/>
      <c r="AA48" s="172">
        <f t="shared" si="1"/>
        <v>30000</v>
      </c>
    </row>
    <row r="49" spans="1:27" s="179" customFormat="1" ht="22.5" outlineLevel="1">
      <c r="A49" s="175" t="s">
        <v>277</v>
      </c>
      <c r="B49" s="176" t="s">
        <v>279</v>
      </c>
      <c r="C49" s="176" t="s">
        <v>13</v>
      </c>
      <c r="D49" s="176" t="s">
        <v>346</v>
      </c>
      <c r="E49" s="176" t="s">
        <v>281</v>
      </c>
      <c r="F49" s="176" t="s">
        <v>12</v>
      </c>
      <c r="G49" s="176" t="s">
        <v>320</v>
      </c>
      <c r="H49" s="176" t="s">
        <v>347</v>
      </c>
      <c r="I49" s="176" t="s">
        <v>14</v>
      </c>
      <c r="J49" s="176"/>
      <c r="K49" s="177"/>
      <c r="L49" s="177"/>
      <c r="M49" s="177"/>
      <c r="N49" s="176"/>
      <c r="O49" s="178"/>
      <c r="P49" s="178"/>
      <c r="Q49" s="178"/>
      <c r="R49" s="178">
        <v>-20000</v>
      </c>
      <c r="S49" s="178"/>
      <c r="T49" s="178"/>
      <c r="U49" s="178"/>
      <c r="V49" s="178"/>
      <c r="W49" s="178"/>
      <c r="X49" s="178"/>
      <c r="Y49" s="180">
        <f>J49-R49</f>
        <v>20000</v>
      </c>
      <c r="Z49" s="181"/>
      <c r="AA49" s="180">
        <f t="shared" si="1"/>
        <v>20000</v>
      </c>
    </row>
    <row r="50" spans="1:27" ht="12.75" customHeight="1">
      <c r="A50" s="174"/>
      <c r="B50" s="174"/>
      <c r="C50" s="174"/>
      <c r="D50" s="174"/>
      <c r="E50" s="174"/>
      <c r="F50" s="174">
        <v>310</v>
      </c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>
        <v>-17140</v>
      </c>
      <c r="S50" s="174">
        <v>-220</v>
      </c>
      <c r="T50" s="174"/>
      <c r="U50" s="174"/>
      <c r="V50" s="174"/>
      <c r="W50" s="174"/>
      <c r="X50" s="174"/>
      <c r="Y50" s="182">
        <f>J50-R50-S50</f>
        <v>17360</v>
      </c>
      <c r="Z50" s="167"/>
      <c r="AA50" s="166">
        <f t="shared" si="1"/>
        <v>17360</v>
      </c>
    </row>
    <row r="51" spans="1:27" ht="12.75" customHeight="1">
      <c r="A51" s="174"/>
      <c r="B51" s="174"/>
      <c r="C51" s="174"/>
      <c r="D51" s="174"/>
      <c r="E51" s="174"/>
      <c r="F51" s="174">
        <v>340</v>
      </c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>
        <v>-2860</v>
      </c>
      <c r="S51" s="174">
        <v>220</v>
      </c>
      <c r="T51" s="174"/>
      <c r="U51" s="174"/>
      <c r="V51" s="174"/>
      <c r="W51" s="174"/>
      <c r="X51" s="174"/>
      <c r="Y51" s="182">
        <f>J51-R51-S51</f>
        <v>2640</v>
      </c>
      <c r="Z51" s="167"/>
      <c r="AA51" s="166">
        <f t="shared" si="1"/>
        <v>2640</v>
      </c>
    </row>
  </sheetData>
  <sheetProtection/>
  <mergeCells count="2">
    <mergeCell ref="B7:I7"/>
    <mergeCell ref="B44:I44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70"/>
  <sheetViews>
    <sheetView zoomScalePageLayoutView="0" workbookViewId="0" topLeftCell="A1">
      <selection activeCell="E62" sqref="E62:F62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4218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217" t="s">
        <v>35</v>
      </c>
      <c r="F1" s="217"/>
    </row>
    <row r="2" spans="4:7" ht="24.75" customHeight="1">
      <c r="D2" s="218" t="s">
        <v>313</v>
      </c>
      <c r="E2" s="218"/>
      <c r="F2" s="218"/>
      <c r="G2" s="218"/>
    </row>
    <row r="3" spans="4:7" ht="8.25" customHeight="1">
      <c r="D3" s="219" t="s">
        <v>36</v>
      </c>
      <c r="E3" s="219"/>
      <c r="F3" s="219"/>
      <c r="G3" s="219"/>
    </row>
    <row r="4" spans="4:7" ht="24" customHeight="1">
      <c r="D4" s="220" t="s">
        <v>37</v>
      </c>
      <c r="E4" s="220"/>
      <c r="F4" s="220"/>
      <c r="G4" s="220"/>
    </row>
    <row r="5" spans="4:7" ht="8.25" customHeight="1">
      <c r="D5" s="214" t="s">
        <v>38</v>
      </c>
      <c r="E5" s="214"/>
      <c r="F5" s="214"/>
      <c r="G5" s="214"/>
    </row>
    <row r="6" spans="4:7" ht="12.75">
      <c r="D6" s="215" t="s">
        <v>314</v>
      </c>
      <c r="E6" s="215"/>
      <c r="F6" s="215"/>
      <c r="G6" s="215"/>
    </row>
    <row r="7" spans="4:7" ht="9" customHeight="1">
      <c r="D7" s="216" t="s">
        <v>39</v>
      </c>
      <c r="E7" s="216"/>
      <c r="F7" s="216" t="s">
        <v>40</v>
      </c>
      <c r="G7" s="216"/>
    </row>
    <row r="8" ht="12.75">
      <c r="F8" t="s">
        <v>258</v>
      </c>
    </row>
    <row r="9" spans="1:7" ht="29.25" customHeight="1">
      <c r="A9" s="193" t="s">
        <v>259</v>
      </c>
      <c r="B9" s="193"/>
      <c r="C9" s="193"/>
      <c r="D9" s="193"/>
      <c r="E9" s="193"/>
      <c r="F9" s="193"/>
      <c r="G9" s="193"/>
    </row>
    <row r="10" ht="13.5" thickBot="1">
      <c r="G10" s="11" t="s">
        <v>41</v>
      </c>
    </row>
    <row r="11" spans="2:7" ht="12.75">
      <c r="B11" t="s">
        <v>364</v>
      </c>
      <c r="F11" s="12" t="s">
        <v>42</v>
      </c>
      <c r="G11" s="13">
        <v>501016</v>
      </c>
    </row>
    <row r="12" spans="6:7" ht="12.75">
      <c r="F12" s="14" t="s">
        <v>43</v>
      </c>
      <c r="G12" s="15"/>
    </row>
    <row r="13" spans="1:7" ht="12.75">
      <c r="A13" s="16" t="s">
        <v>44</v>
      </c>
      <c r="B13" s="146" t="s">
        <v>275</v>
      </c>
      <c r="C13" s="17"/>
      <c r="D13" s="17"/>
      <c r="E13" s="17"/>
      <c r="F13" s="14" t="s">
        <v>45</v>
      </c>
      <c r="G13" s="15">
        <v>34511108</v>
      </c>
    </row>
    <row r="14" spans="1:7" ht="32.25" customHeight="1">
      <c r="A14" s="16" t="s">
        <v>46</v>
      </c>
      <c r="B14" s="184" t="s">
        <v>276</v>
      </c>
      <c r="C14" s="184"/>
      <c r="D14" s="184"/>
      <c r="E14" s="184"/>
      <c r="F14" s="18" t="s">
        <v>47</v>
      </c>
      <c r="G14" s="15"/>
    </row>
    <row r="15" spans="1:7" ht="12.75">
      <c r="A15" s="16" t="s">
        <v>48</v>
      </c>
      <c r="B15" s="221" t="s">
        <v>49</v>
      </c>
      <c r="C15" s="221"/>
      <c r="D15" s="221"/>
      <c r="E15" s="221"/>
      <c r="F15" s="14" t="s">
        <v>50</v>
      </c>
      <c r="G15" s="15">
        <v>75452000000</v>
      </c>
    </row>
    <row r="16" spans="1:7" ht="34.5" customHeight="1">
      <c r="A16" s="19" t="s">
        <v>51</v>
      </c>
      <c r="B16" s="185" t="s">
        <v>37</v>
      </c>
      <c r="C16" s="185"/>
      <c r="D16" s="185"/>
      <c r="E16" s="185"/>
      <c r="F16" s="14" t="s">
        <v>52</v>
      </c>
      <c r="G16" s="15">
        <v>429</v>
      </c>
    </row>
    <row r="17" spans="1:7" ht="33.75">
      <c r="A17" s="19" t="s">
        <v>53</v>
      </c>
      <c r="B17" s="221" t="s">
        <v>54</v>
      </c>
      <c r="C17" s="221"/>
      <c r="D17" s="221"/>
      <c r="E17" s="221"/>
      <c r="F17" s="14"/>
      <c r="G17" s="15"/>
    </row>
    <row r="18" spans="1:7" ht="12.75">
      <c r="A18" s="16" t="s">
        <v>55</v>
      </c>
      <c r="F18" s="14" t="s">
        <v>56</v>
      </c>
      <c r="G18" s="15"/>
    </row>
    <row r="19" spans="1:7" ht="13.5" thickBot="1">
      <c r="A19" s="16" t="s">
        <v>57</v>
      </c>
      <c r="F19" s="20" t="s">
        <v>58</v>
      </c>
      <c r="G19" s="21"/>
    </row>
    <row r="20" spans="6:7" ht="3.75" customHeight="1">
      <c r="F20" s="22"/>
      <c r="G20" s="17"/>
    </row>
    <row r="21" spans="1:7" ht="21" customHeight="1">
      <c r="A21" s="222" t="s">
        <v>59</v>
      </c>
      <c r="B21" s="223" t="s">
        <v>60</v>
      </c>
      <c r="C21" s="222" t="s">
        <v>61</v>
      </c>
      <c r="D21" s="191" t="s">
        <v>262</v>
      </c>
      <c r="E21" s="192"/>
      <c r="F21" s="186" t="s">
        <v>62</v>
      </c>
      <c r="G21" s="186"/>
    </row>
    <row r="22" spans="1:7" ht="12.75">
      <c r="A22" s="222"/>
      <c r="B22" s="224"/>
      <c r="C22" s="222"/>
      <c r="D22" s="23" t="s">
        <v>63</v>
      </c>
      <c r="E22" s="23" t="s">
        <v>64</v>
      </c>
      <c r="F22" s="23" t="s">
        <v>65</v>
      </c>
      <c r="G22" s="24" t="s">
        <v>66</v>
      </c>
    </row>
    <row r="23" spans="1:8" ht="28.5" customHeight="1">
      <c r="A23" s="25" t="s">
        <v>301</v>
      </c>
      <c r="B23" s="26" t="s">
        <v>67</v>
      </c>
      <c r="C23" s="27" t="s">
        <v>68</v>
      </c>
      <c r="D23" s="27"/>
      <c r="E23" s="142">
        <f>'сад 26'!Z7</f>
        <v>20063.35</v>
      </c>
      <c r="F23" s="28">
        <f>'сад 26'!Y7-F40</f>
        <v>3481666.220000002</v>
      </c>
      <c r="G23" s="29"/>
      <c r="H23" s="30"/>
    </row>
    <row r="24" spans="1:8" ht="16.5">
      <c r="A24" s="31"/>
      <c r="B24" s="32"/>
      <c r="C24" s="33" t="s">
        <v>69</v>
      </c>
      <c r="D24" s="33"/>
      <c r="E24" s="33"/>
      <c r="F24" s="34"/>
      <c r="G24" s="35">
        <f>'сад 26'!AA36+'сад 26'!AA39-G41+'сад 26'!AA41</f>
        <v>1405511.8</v>
      </c>
      <c r="H24" s="30">
        <f>G24+G27</f>
        <v>1829976.2799999998</v>
      </c>
    </row>
    <row r="25" spans="1:8" ht="16.5">
      <c r="A25" s="31"/>
      <c r="B25" s="32"/>
      <c r="C25" s="33" t="s">
        <v>28</v>
      </c>
      <c r="D25" s="33"/>
      <c r="E25" s="33"/>
      <c r="F25" s="34"/>
      <c r="G25" s="35">
        <f>'сад 26'!AA9</f>
        <v>0</v>
      </c>
      <c r="H25" s="36"/>
    </row>
    <row r="26" spans="1:7" ht="12.75" customHeight="1" hidden="1">
      <c r="A26" s="31"/>
      <c r="B26" s="32"/>
      <c r="C26" s="33"/>
      <c r="D26" s="33"/>
      <c r="E26" s="33"/>
      <c r="F26" s="34"/>
      <c r="G26" s="35"/>
    </row>
    <row r="27" spans="1:7" ht="16.5">
      <c r="A27" s="31"/>
      <c r="B27" s="32"/>
      <c r="C27" s="33" t="s">
        <v>70</v>
      </c>
      <c r="D27" s="33"/>
      <c r="E27" s="33"/>
      <c r="F27" s="34"/>
      <c r="G27" s="35">
        <f>'сад 26'!AA37+'сад 26'!AA40-G42+'сад 26'!AA42</f>
        <v>424464.47999999986</v>
      </c>
    </row>
    <row r="28" spans="1:7" ht="16.5">
      <c r="A28" s="31"/>
      <c r="B28" s="32"/>
      <c r="C28" s="33" t="s">
        <v>17</v>
      </c>
      <c r="D28" s="33"/>
      <c r="E28" s="33"/>
      <c r="F28" s="34"/>
      <c r="G28" s="35">
        <f>'сад 26'!AA19</f>
        <v>14782.94</v>
      </c>
    </row>
    <row r="29" spans="1:7" ht="16.5">
      <c r="A29" s="37"/>
      <c r="B29" s="26"/>
      <c r="C29" s="38" t="s">
        <v>29</v>
      </c>
      <c r="D29" s="27"/>
      <c r="E29" s="27"/>
      <c r="F29" s="28"/>
      <c r="G29" s="35">
        <f>'сад 26'!AA10</f>
        <v>9800</v>
      </c>
    </row>
    <row r="30" spans="1:7" ht="16.5">
      <c r="A30" s="31"/>
      <c r="B30" s="32"/>
      <c r="C30" s="33" t="s">
        <v>71</v>
      </c>
      <c r="D30" s="33"/>
      <c r="E30" s="33"/>
      <c r="F30" s="34"/>
      <c r="G30" s="35">
        <f>'сад 26'!AA27+'сад 26'!AA29+'сад 26'!AA30+'сад 26'!AA31+'сад 26'!AA32+'сад 26'!AA28</f>
        <v>564126.8999999999</v>
      </c>
    </row>
    <row r="31" spans="1:7" ht="16.5">
      <c r="A31" s="25"/>
      <c r="B31" s="26"/>
      <c r="C31" s="38" t="s">
        <v>30</v>
      </c>
      <c r="D31" s="27"/>
      <c r="E31" s="27"/>
      <c r="F31" s="28"/>
      <c r="G31" s="35">
        <f>'сад 26'!AA11+'сад 26'!AA23</f>
        <v>68595.64</v>
      </c>
    </row>
    <row r="32" spans="1:7" ht="16.5">
      <c r="A32" s="31"/>
      <c r="B32" s="32"/>
      <c r="C32" s="39" t="s">
        <v>31</v>
      </c>
      <c r="D32" s="33"/>
      <c r="E32" s="33"/>
      <c r="F32" s="34"/>
      <c r="G32" s="40">
        <f>'сад 26'!AA12+'сад 26'!AA18</f>
        <v>136696</v>
      </c>
    </row>
    <row r="33" spans="1:7" ht="16.5">
      <c r="A33" s="31"/>
      <c r="B33" s="32"/>
      <c r="C33" s="33" t="s">
        <v>72</v>
      </c>
      <c r="D33" s="33"/>
      <c r="E33" s="33"/>
      <c r="F33" s="34"/>
      <c r="G33" s="40">
        <f>'сад 26'!AA13+'сад 26'!AA20+'сад 26'!AA21+'сад 26'!AA22</f>
        <v>181187.12</v>
      </c>
    </row>
    <row r="34" spans="1:9" ht="16.5" hidden="1">
      <c r="A34" s="31"/>
      <c r="B34" s="32"/>
      <c r="C34" s="33"/>
      <c r="D34" s="33"/>
      <c r="E34" s="33"/>
      <c r="F34" s="34"/>
      <c r="G34" s="40"/>
      <c r="H34">
        <v>370920</v>
      </c>
      <c r="I34" s="30">
        <f>H34-G34</f>
        <v>370920</v>
      </c>
    </row>
    <row r="35" spans="1:7" ht="16.5" hidden="1">
      <c r="A35" s="31"/>
      <c r="B35" s="32"/>
      <c r="C35" s="33"/>
      <c r="D35" s="33"/>
      <c r="E35" s="33"/>
      <c r="F35" s="34"/>
      <c r="G35" s="40"/>
    </row>
    <row r="36" spans="1:7" ht="16.5">
      <c r="A36" s="31"/>
      <c r="B36" s="32"/>
      <c r="C36" s="33" t="s">
        <v>33</v>
      </c>
      <c r="D36" s="33"/>
      <c r="E36" s="33"/>
      <c r="F36" s="34"/>
      <c r="G36" s="40">
        <f>'сад 26'!AA35+'сад 26'!AA14-G44</f>
        <v>0</v>
      </c>
    </row>
    <row r="37" spans="1:9" ht="16.5">
      <c r="A37" s="31"/>
      <c r="B37" s="32"/>
      <c r="C37" s="33" t="s">
        <v>34</v>
      </c>
      <c r="D37" s="33"/>
      <c r="E37" s="33"/>
      <c r="F37" s="34"/>
      <c r="G37" s="40">
        <f>'сад 26'!AA15+'сад 26'!AA24+'сад 26'!AA25+'сад 26'!AA26</f>
        <v>696564.69</v>
      </c>
      <c r="H37" s="30"/>
      <c r="I37" s="30"/>
    </row>
    <row r="38" spans="1:7" ht="16.5" hidden="1">
      <c r="A38" s="31"/>
      <c r="B38" s="32"/>
      <c r="C38" s="33"/>
      <c r="D38" s="33"/>
      <c r="E38" s="33"/>
      <c r="F38" s="34"/>
      <c r="G38" s="40"/>
    </row>
    <row r="39" spans="1:7" ht="16.5" hidden="1">
      <c r="A39" s="31"/>
      <c r="B39" s="32"/>
      <c r="C39" s="33"/>
      <c r="D39" s="33"/>
      <c r="E39" s="33"/>
      <c r="F39" s="34"/>
      <c r="G39" s="40"/>
    </row>
    <row r="40" spans="1:7" ht="39">
      <c r="A40" s="25" t="s">
        <v>302</v>
      </c>
      <c r="B40" s="26" t="s">
        <v>67</v>
      </c>
      <c r="C40" s="27" t="s">
        <v>68</v>
      </c>
      <c r="D40" s="33"/>
      <c r="E40" s="33"/>
      <c r="F40" s="154">
        <f>'сад 26'!Y33</f>
        <v>4152397.02</v>
      </c>
      <c r="G40" s="40"/>
    </row>
    <row r="41" spans="1:7" ht="16.5">
      <c r="A41" s="31"/>
      <c r="B41" s="32"/>
      <c r="C41" s="33" t="s">
        <v>69</v>
      </c>
      <c r="D41" s="33"/>
      <c r="E41" s="33"/>
      <c r="F41" s="34"/>
      <c r="G41" s="40">
        <f>'сад 26'!AA36</f>
        <v>3189245.18</v>
      </c>
    </row>
    <row r="42" spans="1:7" ht="16.5">
      <c r="A42" s="31"/>
      <c r="B42" s="32"/>
      <c r="C42" s="33" t="s">
        <v>70</v>
      </c>
      <c r="D42" s="33"/>
      <c r="E42" s="33"/>
      <c r="F42" s="34"/>
      <c r="G42" s="40">
        <f>'сад 26'!AA37</f>
        <v>962571.61</v>
      </c>
    </row>
    <row r="43" spans="1:7" ht="16.5">
      <c r="A43" s="31"/>
      <c r="B43" s="32"/>
      <c r="C43" s="33" t="s">
        <v>28</v>
      </c>
      <c r="D43" s="33"/>
      <c r="E43" s="33"/>
      <c r="F43" s="34"/>
      <c r="G43" s="40">
        <f>'сад 26'!AA38</f>
        <v>580.23</v>
      </c>
    </row>
    <row r="44" spans="1:7" ht="16.5">
      <c r="A44" s="31"/>
      <c r="B44" s="32"/>
      <c r="C44" s="33" t="s">
        <v>33</v>
      </c>
      <c r="D44" s="33"/>
      <c r="E44" s="33"/>
      <c r="F44" s="34"/>
      <c r="G44" s="40">
        <f>'сад 26'!AA35</f>
        <v>0</v>
      </c>
    </row>
    <row r="45" spans="1:7" ht="16.5">
      <c r="A45" s="25" t="s">
        <v>73</v>
      </c>
      <c r="B45" s="26" t="s">
        <v>74</v>
      </c>
      <c r="C45" s="27" t="s">
        <v>68</v>
      </c>
      <c r="D45" s="27"/>
      <c r="E45" s="27"/>
      <c r="F45" s="28">
        <f>G49+G50+G51+G52+G53+G54</f>
        <v>515675.41</v>
      </c>
      <c r="G45" s="41"/>
    </row>
    <row r="46" spans="1:7" ht="16.5" hidden="1">
      <c r="A46" s="25" t="s">
        <v>73</v>
      </c>
      <c r="B46" s="26"/>
      <c r="C46" s="38" t="s">
        <v>69</v>
      </c>
      <c r="D46" s="27"/>
      <c r="E46" s="27"/>
      <c r="F46" s="28"/>
      <c r="G46" s="42"/>
    </row>
    <row r="47" spans="1:7" ht="16.5" hidden="1">
      <c r="A47" s="25" t="s">
        <v>73</v>
      </c>
      <c r="B47" s="26"/>
      <c r="C47" s="38" t="s">
        <v>70</v>
      </c>
      <c r="D47" s="27"/>
      <c r="E47" s="27"/>
      <c r="F47" s="28"/>
      <c r="G47" s="42"/>
    </row>
    <row r="48" spans="1:7" ht="16.5" hidden="1">
      <c r="A48" s="25" t="s">
        <v>73</v>
      </c>
      <c r="B48" s="26"/>
      <c r="C48" s="38" t="s">
        <v>33</v>
      </c>
      <c r="D48" s="27"/>
      <c r="E48" s="27"/>
      <c r="F48" s="28"/>
      <c r="G48" s="42"/>
    </row>
    <row r="49" spans="1:7" ht="16.5">
      <c r="A49" s="25"/>
      <c r="B49" s="26"/>
      <c r="C49" s="38" t="s">
        <v>30</v>
      </c>
      <c r="D49" s="27"/>
      <c r="E49" s="27"/>
      <c r="F49" s="28"/>
      <c r="G49" s="42">
        <f>'сад 26'!AA45</f>
        <v>9581.73</v>
      </c>
    </row>
    <row r="50" spans="1:7" ht="16.5">
      <c r="A50" s="25" t="s">
        <v>330</v>
      </c>
      <c r="B50" s="26"/>
      <c r="C50" s="38" t="s">
        <v>323</v>
      </c>
      <c r="D50" s="27"/>
      <c r="E50" s="27"/>
      <c r="F50" s="28"/>
      <c r="G50" s="160">
        <f>'сад 26'!AA46</f>
        <v>432630.64</v>
      </c>
    </row>
    <row r="51" spans="1:7" ht="26.25">
      <c r="A51" s="25" t="s">
        <v>331</v>
      </c>
      <c r="B51" s="26"/>
      <c r="C51" s="38" t="s">
        <v>323</v>
      </c>
      <c r="D51" s="27"/>
      <c r="E51" s="27"/>
      <c r="F51" s="28"/>
      <c r="G51" s="163">
        <f>'сад 26'!AA47</f>
        <v>23463.04</v>
      </c>
    </row>
    <row r="52" spans="1:7" ht="16.5">
      <c r="A52" s="25" t="s">
        <v>332</v>
      </c>
      <c r="B52" s="26"/>
      <c r="C52" s="38" t="s">
        <v>33</v>
      </c>
      <c r="D52" s="27"/>
      <c r="E52" s="27"/>
      <c r="F52" s="28"/>
      <c r="G52" s="163">
        <f>'сад 26'!AA48</f>
        <v>30000</v>
      </c>
    </row>
    <row r="53" spans="1:7" ht="16.5">
      <c r="A53" s="190" t="s">
        <v>348</v>
      </c>
      <c r="B53" s="26"/>
      <c r="C53" s="38" t="s">
        <v>33</v>
      </c>
      <c r="D53" s="27"/>
      <c r="E53" s="27"/>
      <c r="F53" s="28"/>
      <c r="G53" s="163">
        <f>'сад 26'!AA50</f>
        <v>17360</v>
      </c>
    </row>
    <row r="54" spans="1:7" ht="16.5">
      <c r="A54" s="225"/>
      <c r="B54" s="26"/>
      <c r="C54" s="38" t="s">
        <v>34</v>
      </c>
      <c r="D54" s="27"/>
      <c r="E54" s="27"/>
      <c r="F54" s="28"/>
      <c r="G54" s="163">
        <f>'сад 26'!AA51</f>
        <v>2640</v>
      </c>
    </row>
    <row r="55" spans="1:9" ht="38.25" customHeight="1">
      <c r="A55" s="25" t="s">
        <v>75</v>
      </c>
      <c r="B55" s="26" t="s">
        <v>76</v>
      </c>
      <c r="C55" s="27" t="s">
        <v>77</v>
      </c>
      <c r="D55" s="27"/>
      <c r="E55" s="28">
        <v>127348.06</v>
      </c>
      <c r="F55" s="135">
        <f>1023462-F57+29000</f>
        <v>1052462</v>
      </c>
      <c r="G55" s="136"/>
      <c r="H55" s="128"/>
      <c r="I55" s="36"/>
    </row>
    <row r="56" spans="1:8" ht="33">
      <c r="A56" s="25"/>
      <c r="B56" s="26"/>
      <c r="C56" s="38" t="s">
        <v>315</v>
      </c>
      <c r="D56" s="38"/>
      <c r="E56" s="43"/>
      <c r="F56" s="135"/>
      <c r="G56" s="137">
        <f>E55+F55</f>
        <v>1179810.06</v>
      </c>
      <c r="H56" s="128"/>
    </row>
    <row r="57" spans="1:8" ht="26.25" hidden="1">
      <c r="A57" s="25" t="s">
        <v>316</v>
      </c>
      <c r="B57" s="26" t="s">
        <v>76</v>
      </c>
      <c r="C57" s="27" t="s">
        <v>77</v>
      </c>
      <c r="D57" s="38"/>
      <c r="E57" s="43"/>
      <c r="F57" s="135"/>
      <c r="G57" s="137"/>
      <c r="H57" s="128"/>
    </row>
    <row r="58" spans="1:8" ht="33" hidden="1">
      <c r="A58" s="25"/>
      <c r="B58" s="26"/>
      <c r="C58" s="38" t="s">
        <v>315</v>
      </c>
      <c r="D58" s="38"/>
      <c r="E58" s="43"/>
      <c r="F58" s="135"/>
      <c r="G58" s="137"/>
      <c r="H58" s="128"/>
    </row>
    <row r="59" spans="1:8" ht="16.5">
      <c r="A59" s="25" t="s">
        <v>298</v>
      </c>
      <c r="B59" s="26" t="s">
        <v>76</v>
      </c>
      <c r="C59" s="27" t="s">
        <v>68</v>
      </c>
      <c r="D59" s="38"/>
      <c r="E59" s="43"/>
      <c r="F59" s="135">
        <f>G60+G61</f>
        <v>6296.28</v>
      </c>
      <c r="G59" s="137"/>
      <c r="H59" s="128"/>
    </row>
    <row r="60" spans="1:8" ht="16.5">
      <c r="A60" s="25"/>
      <c r="B60" s="26"/>
      <c r="C60" s="38" t="s">
        <v>30</v>
      </c>
      <c r="D60" s="38"/>
      <c r="E60" s="43"/>
      <c r="F60" s="135"/>
      <c r="G60" s="137">
        <f>212.6+23.68+60</f>
        <v>296.28</v>
      </c>
      <c r="H60" s="128"/>
    </row>
    <row r="61" spans="1:8" ht="16.5">
      <c r="A61" s="25"/>
      <c r="B61" s="26"/>
      <c r="C61" s="38" t="s">
        <v>33</v>
      </c>
      <c r="D61" s="38"/>
      <c r="E61" s="43"/>
      <c r="F61" s="135"/>
      <c r="G61" s="137">
        <v>6000</v>
      </c>
      <c r="H61" s="128"/>
    </row>
    <row r="62" spans="1:9" ht="16.5">
      <c r="A62" s="25" t="s">
        <v>78</v>
      </c>
      <c r="B62" s="26"/>
      <c r="C62" s="27"/>
      <c r="D62" s="27"/>
      <c r="E62" s="139">
        <f>E55+E23</f>
        <v>147411.41</v>
      </c>
      <c r="F62" s="139">
        <f>F55+F45+F23+F59+F40+F57</f>
        <v>9208496.930000002</v>
      </c>
      <c r="G62" s="140">
        <f>SUM(G24:G61)</f>
        <v>9355908.34</v>
      </c>
      <c r="H62" s="129"/>
      <c r="I62" s="30"/>
    </row>
    <row r="63" spans="5:7" ht="6" customHeight="1">
      <c r="E63" s="187"/>
      <c r="F63" s="187"/>
      <c r="G63" s="187"/>
    </row>
    <row r="64" spans="1:7" ht="15.75" customHeight="1">
      <c r="A64" t="s">
        <v>79</v>
      </c>
      <c r="B64" s="188" t="s">
        <v>292</v>
      </c>
      <c r="C64" s="188"/>
      <c r="D64" s="188"/>
      <c r="E64" s="187"/>
      <c r="F64" s="187"/>
      <c r="G64" s="187"/>
    </row>
    <row r="65" spans="1:7" s="16" customFormat="1" ht="9.75" customHeight="1">
      <c r="A65" s="16" t="s">
        <v>80</v>
      </c>
      <c r="B65" s="189" t="s">
        <v>40</v>
      </c>
      <c r="C65" s="189"/>
      <c r="D65" s="189"/>
      <c r="E65" s="187"/>
      <c r="F65" s="187"/>
      <c r="G65" s="187"/>
    </row>
    <row r="66" spans="1:7" ht="19.5" customHeight="1">
      <c r="A66" t="s">
        <v>81</v>
      </c>
      <c r="B66" s="188" t="s">
        <v>82</v>
      </c>
      <c r="C66" s="188"/>
      <c r="D66" s="188"/>
      <c r="E66" s="187"/>
      <c r="F66" s="187"/>
      <c r="G66" s="187"/>
    </row>
    <row r="67" spans="1:7" s="16" customFormat="1" ht="9.75" customHeight="1">
      <c r="A67" s="16" t="s">
        <v>80</v>
      </c>
      <c r="B67" s="189" t="s">
        <v>40</v>
      </c>
      <c r="C67" s="189"/>
      <c r="D67" s="189"/>
      <c r="E67" s="131"/>
      <c r="F67" s="131"/>
      <c r="G67" s="131"/>
    </row>
    <row r="68" spans="1:7" ht="25.5" customHeight="1">
      <c r="A68" s="44" t="s">
        <v>83</v>
      </c>
      <c r="B68" s="188" t="s">
        <v>84</v>
      </c>
      <c r="C68" s="188"/>
      <c r="D68" s="188"/>
      <c r="E68" s="132"/>
      <c r="F68" s="17"/>
      <c r="G68" s="17"/>
    </row>
    <row r="69" spans="1:8" s="16" customFormat="1" ht="9.75" customHeight="1">
      <c r="A69" s="16" t="s">
        <v>85</v>
      </c>
      <c r="B69" s="189" t="s">
        <v>86</v>
      </c>
      <c r="C69" s="189"/>
      <c r="D69" s="189"/>
      <c r="E69" s="131"/>
      <c r="F69" s="133"/>
      <c r="G69" s="133"/>
      <c r="H69" s="45"/>
    </row>
    <row r="70" spans="5:7" ht="12.75">
      <c r="E70" s="17"/>
      <c r="F70" s="17"/>
      <c r="G70" s="17"/>
    </row>
  </sheetData>
  <sheetProtection/>
  <mergeCells count="26">
    <mergeCell ref="A53:A54"/>
    <mergeCell ref="B67:D67"/>
    <mergeCell ref="B68:D68"/>
    <mergeCell ref="B69:D69"/>
    <mergeCell ref="F21:G21"/>
    <mergeCell ref="E63:G66"/>
    <mergeCell ref="B64:D64"/>
    <mergeCell ref="B65:D65"/>
    <mergeCell ref="B66:D66"/>
    <mergeCell ref="A9:G9"/>
    <mergeCell ref="B14:E14"/>
    <mergeCell ref="B15:E15"/>
    <mergeCell ref="B16:E16"/>
    <mergeCell ref="B17:E17"/>
    <mergeCell ref="A21:A22"/>
    <mergeCell ref="B21:B22"/>
    <mergeCell ref="C21:C22"/>
    <mergeCell ref="D21:E21"/>
    <mergeCell ref="E1:F1"/>
    <mergeCell ref="D2:G2"/>
    <mergeCell ref="D3:G3"/>
    <mergeCell ref="D4:G4"/>
    <mergeCell ref="D5:G5"/>
    <mergeCell ref="D6:G6"/>
    <mergeCell ref="D7:E7"/>
    <mergeCell ref="F7:G7"/>
  </mergeCells>
  <printOptions/>
  <pageMargins left="0.75" right="0.75" top="1" bottom="1" header="0.5" footer="0.5"/>
  <pageSetup horizontalDpi="600" verticalDpi="600" orientation="portrait" paperSize="9" scale="6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7" customWidth="1"/>
    <col min="2" max="16384" width="0.85546875" style="47" customWidth="1"/>
  </cols>
  <sheetData>
    <row r="1" ht="3" customHeight="1"/>
    <row r="2" spans="1:108" ht="15">
      <c r="A2" s="226" t="s">
        <v>186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</row>
    <row r="3" ht="6" customHeight="1"/>
    <row r="4" spans="1:108" ht="15">
      <c r="A4" s="227" t="s">
        <v>88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9"/>
      <c r="BU4" s="227" t="s">
        <v>187</v>
      </c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9"/>
    </row>
    <row r="5" spans="1:108" s="49" customFormat="1" ht="15" customHeight="1">
      <c r="A5" s="114"/>
      <c r="B5" s="230" t="s">
        <v>188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1"/>
      <c r="BU5" s="232">
        <f>BU7+BU13</f>
        <v>6520696.140000001</v>
      </c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4"/>
    </row>
    <row r="6" spans="1:108" ht="15">
      <c r="A6" s="115"/>
      <c r="B6" s="245" t="s">
        <v>112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6"/>
      <c r="BU6" s="237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9"/>
    </row>
    <row r="7" spans="1:108" ht="30" customHeight="1">
      <c r="A7" s="116"/>
      <c r="B7" s="240" t="s">
        <v>189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1"/>
      <c r="BU7" s="237">
        <f>BU9</f>
        <v>5513284.53</v>
      </c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9"/>
    </row>
    <row r="8" spans="1:108" ht="15">
      <c r="A8" s="115"/>
      <c r="B8" s="235" t="s">
        <v>97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6"/>
      <c r="BU8" s="237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9"/>
    </row>
    <row r="9" spans="1:108" ht="45" customHeight="1">
      <c r="A9" s="116"/>
      <c r="B9" s="240" t="s">
        <v>190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1"/>
      <c r="BU9" s="242">
        <v>5513284.53</v>
      </c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4"/>
    </row>
    <row r="10" spans="1:108" ht="45" customHeight="1">
      <c r="A10" s="116"/>
      <c r="B10" s="240" t="s">
        <v>191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1"/>
      <c r="BU10" s="242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4"/>
    </row>
    <row r="11" spans="1:108" ht="45" customHeight="1">
      <c r="A11" s="116"/>
      <c r="B11" s="240" t="s">
        <v>192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1"/>
      <c r="BU11" s="242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4"/>
    </row>
    <row r="12" spans="1:108" ht="30" customHeight="1">
      <c r="A12" s="116"/>
      <c r="B12" s="240" t="s">
        <v>193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1"/>
      <c r="BU12" s="242">
        <v>2263952.31</v>
      </c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4"/>
    </row>
    <row r="13" spans="1:108" ht="30" customHeight="1">
      <c r="A13" s="116"/>
      <c r="B13" s="240" t="s">
        <v>194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1"/>
      <c r="BU13" s="242">
        <v>1007411.61</v>
      </c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4"/>
    </row>
    <row r="14" spans="1:108" ht="15">
      <c r="A14" s="117"/>
      <c r="B14" s="235" t="s">
        <v>97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6"/>
      <c r="BU14" s="242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4"/>
    </row>
    <row r="15" spans="1:108" ht="30" customHeight="1">
      <c r="A15" s="116"/>
      <c r="B15" s="240" t="s">
        <v>195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1"/>
      <c r="BU15" s="242">
        <v>985782.37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4"/>
    </row>
    <row r="16" spans="1:108" ht="15">
      <c r="A16" s="116"/>
      <c r="B16" s="240" t="s">
        <v>196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1"/>
      <c r="BU16" s="242">
        <v>11535.82</v>
      </c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4"/>
    </row>
    <row r="17" spans="1:108" s="49" customFormat="1" ht="15" customHeight="1">
      <c r="A17" s="114"/>
      <c r="B17" s="230" t="s">
        <v>197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1"/>
      <c r="BU17" s="247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9"/>
    </row>
    <row r="18" spans="1:108" ht="15">
      <c r="A18" s="115"/>
      <c r="B18" s="245" t="s">
        <v>112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6"/>
      <c r="BU18" s="242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4"/>
    </row>
    <row r="19" spans="1:108" ht="30" customHeight="1">
      <c r="A19" s="118"/>
      <c r="B19" s="250" t="s">
        <v>198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1"/>
      <c r="BU19" s="237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9"/>
    </row>
    <row r="20" spans="1:108" ht="30" customHeight="1">
      <c r="A20" s="116"/>
      <c r="B20" s="240" t="s">
        <v>199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1"/>
      <c r="BU20" s="237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9"/>
    </row>
    <row r="21" spans="1:108" ht="15" customHeight="1">
      <c r="A21" s="119"/>
      <c r="B21" s="235" t="s">
        <v>200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6"/>
      <c r="BU21" s="237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9"/>
    </row>
    <row r="22" spans="1:108" ht="15" customHeight="1">
      <c r="A22" s="119"/>
      <c r="B22" s="240" t="s">
        <v>201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1"/>
      <c r="BU22" s="242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4"/>
    </row>
    <row r="23" spans="1:108" ht="15" customHeight="1">
      <c r="A23" s="119"/>
      <c r="B23" s="240" t="s">
        <v>202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1"/>
      <c r="BU23" s="242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4"/>
    </row>
    <row r="24" spans="1:108" ht="15" customHeight="1">
      <c r="A24" s="119"/>
      <c r="B24" s="240" t="s">
        <v>203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1"/>
      <c r="BU24" s="242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4"/>
    </row>
    <row r="25" spans="1:108" ht="15" customHeight="1">
      <c r="A25" s="119"/>
      <c r="B25" s="240" t="s">
        <v>204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1"/>
      <c r="BU25" s="242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4"/>
    </row>
    <row r="26" spans="1:108" ht="15" customHeight="1">
      <c r="A26" s="119"/>
      <c r="B26" s="240" t="s">
        <v>205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1"/>
      <c r="BU26" s="242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4"/>
    </row>
    <row r="27" spans="1:108" ht="15" customHeight="1">
      <c r="A27" s="119"/>
      <c r="B27" s="240" t="s">
        <v>206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1"/>
      <c r="BU27" s="242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4"/>
    </row>
    <row r="28" spans="1:108" ht="15" customHeight="1">
      <c r="A28" s="119"/>
      <c r="B28" s="240" t="s">
        <v>207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1"/>
      <c r="BU28" s="242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4"/>
    </row>
    <row r="29" spans="1:108" ht="15" customHeight="1">
      <c r="A29" s="119"/>
      <c r="B29" s="240" t="s">
        <v>208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1"/>
      <c r="BU29" s="242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4"/>
    </row>
    <row r="30" spans="1:108" ht="15" customHeight="1">
      <c r="A30" s="119"/>
      <c r="B30" s="240" t="s">
        <v>209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1"/>
      <c r="BU30" s="242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4"/>
    </row>
    <row r="31" spans="1:108" ht="15" customHeight="1">
      <c r="A31" s="119"/>
      <c r="B31" s="240" t="s">
        <v>210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1"/>
      <c r="BU31" s="242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4"/>
    </row>
    <row r="32" spans="1:108" ht="45" customHeight="1">
      <c r="A32" s="116"/>
      <c r="B32" s="240" t="s">
        <v>211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1"/>
      <c r="BU32" s="242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4"/>
    </row>
    <row r="33" spans="1:108" ht="13.5" customHeight="1">
      <c r="A33" s="119"/>
      <c r="B33" s="235" t="s">
        <v>200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6"/>
      <c r="BU33" s="242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4"/>
    </row>
    <row r="34" spans="1:108" ht="13.5" customHeight="1">
      <c r="A34" s="119"/>
      <c r="B34" s="240" t="s">
        <v>212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1"/>
      <c r="BU34" s="242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4"/>
    </row>
    <row r="35" spans="1:108" ht="13.5" customHeight="1">
      <c r="A35" s="119"/>
      <c r="B35" s="240" t="s">
        <v>213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1"/>
      <c r="BU35" s="242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4"/>
    </row>
    <row r="36" spans="1:108" ht="13.5" customHeight="1">
      <c r="A36" s="119"/>
      <c r="B36" s="240" t="s">
        <v>214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1"/>
      <c r="BU36" s="242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4"/>
    </row>
    <row r="37" spans="1:108" ht="13.5" customHeight="1">
      <c r="A37" s="119"/>
      <c r="B37" s="240" t="s">
        <v>215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1"/>
      <c r="BU37" s="242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ht="13.5" customHeight="1">
      <c r="A38" s="119"/>
      <c r="B38" s="240" t="s">
        <v>216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1"/>
      <c r="BU38" s="242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4"/>
    </row>
    <row r="39" spans="1:108" ht="13.5" customHeight="1">
      <c r="A39" s="119"/>
      <c r="B39" s="240" t="s">
        <v>217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1"/>
      <c r="BU39" s="242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4"/>
    </row>
    <row r="40" spans="1:108" ht="13.5" customHeight="1">
      <c r="A40" s="119"/>
      <c r="B40" s="240" t="s">
        <v>218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1"/>
      <c r="BU40" s="242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4"/>
    </row>
    <row r="41" spans="1:108" ht="13.5" customHeight="1">
      <c r="A41" s="119"/>
      <c r="B41" s="240" t="s">
        <v>219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1"/>
      <c r="BU41" s="242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4"/>
    </row>
    <row r="42" spans="1:108" ht="13.5" customHeight="1">
      <c r="A42" s="119"/>
      <c r="B42" s="240" t="s">
        <v>220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1"/>
      <c r="BU42" s="242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4"/>
    </row>
    <row r="43" spans="1:108" ht="13.5" customHeight="1">
      <c r="A43" s="119"/>
      <c r="B43" s="240" t="s">
        <v>221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1"/>
      <c r="BU43" s="242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4"/>
    </row>
    <row r="44" spans="1:108" s="49" customFormat="1" ht="15" customHeight="1">
      <c r="A44" s="114"/>
      <c r="B44" s="230" t="s">
        <v>222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1"/>
      <c r="BU44" s="247">
        <f>BU47</f>
        <v>0</v>
      </c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9"/>
    </row>
    <row r="45" spans="1:108" ht="15" customHeight="1">
      <c r="A45" s="120"/>
      <c r="B45" s="245" t="s">
        <v>112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6"/>
      <c r="BU45" s="242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4"/>
    </row>
    <row r="46" spans="1:108" ht="15" customHeight="1">
      <c r="A46" s="116"/>
      <c r="B46" s="240" t="s">
        <v>223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1"/>
      <c r="BU46" s="242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4"/>
    </row>
    <row r="47" spans="1:108" ht="30" customHeight="1">
      <c r="A47" s="116"/>
      <c r="B47" s="240" t="s">
        <v>224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1"/>
      <c r="BU47" s="242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4"/>
    </row>
    <row r="48" spans="1:108" ht="15" customHeight="1">
      <c r="A48" s="119"/>
      <c r="B48" s="235" t="s">
        <v>200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6"/>
      <c r="BU48" s="237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9"/>
    </row>
    <row r="49" spans="1:108" ht="15" customHeight="1">
      <c r="A49" s="119"/>
      <c r="B49" s="240" t="s">
        <v>225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1"/>
      <c r="BU49" s="242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4"/>
    </row>
    <row r="50" spans="1:108" ht="15" customHeight="1">
      <c r="A50" s="119"/>
      <c r="B50" s="240" t="s">
        <v>226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1"/>
      <c r="BU50" s="242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4"/>
    </row>
    <row r="51" spans="1:108" ht="15" customHeight="1">
      <c r="A51" s="119"/>
      <c r="B51" s="240" t="s">
        <v>227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1"/>
      <c r="BU51" s="242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4"/>
    </row>
    <row r="52" spans="1:108" ht="15" customHeight="1">
      <c r="A52" s="119"/>
      <c r="B52" s="240" t="s">
        <v>228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1"/>
      <c r="BU52" s="242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4"/>
    </row>
    <row r="53" spans="1:108" ht="15" customHeight="1">
      <c r="A53" s="119"/>
      <c r="B53" s="240" t="s">
        <v>229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1"/>
      <c r="BU53" s="242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4" spans="1:108" ht="15" customHeight="1">
      <c r="A54" s="119"/>
      <c r="B54" s="240" t="s">
        <v>230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1"/>
      <c r="BU54" s="242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4"/>
    </row>
    <row r="55" spans="1:108" ht="15" customHeight="1">
      <c r="A55" s="119"/>
      <c r="B55" s="240" t="s">
        <v>231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1"/>
      <c r="BU55" s="242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4"/>
    </row>
    <row r="56" spans="1:108" ht="15" customHeight="1">
      <c r="A56" s="119"/>
      <c r="B56" s="240" t="s">
        <v>232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1"/>
      <c r="BU56" s="242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4"/>
    </row>
    <row r="57" spans="1:108" ht="15" customHeight="1">
      <c r="A57" s="119"/>
      <c r="B57" s="240" t="s">
        <v>233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1"/>
      <c r="BU57" s="242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4"/>
    </row>
    <row r="58" spans="1:108" ht="15" customHeight="1">
      <c r="A58" s="119"/>
      <c r="B58" s="240" t="s">
        <v>234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1"/>
      <c r="BU58" s="242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4"/>
    </row>
    <row r="59" spans="1:108" ht="15" customHeight="1">
      <c r="A59" s="119"/>
      <c r="B59" s="240" t="s">
        <v>235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1"/>
      <c r="BU59" s="242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4"/>
    </row>
    <row r="60" spans="1:108" ht="15" customHeight="1">
      <c r="A60" s="119"/>
      <c r="B60" s="240" t="s">
        <v>236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1"/>
      <c r="BU60" s="242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4"/>
    </row>
    <row r="61" spans="1:108" ht="15" customHeight="1">
      <c r="A61" s="119"/>
      <c r="B61" s="240" t="s">
        <v>237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1"/>
      <c r="BU61" s="242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4"/>
    </row>
    <row r="62" spans="1:108" ht="45" customHeight="1">
      <c r="A62" s="116"/>
      <c r="B62" s="240" t="s">
        <v>238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1"/>
      <c r="BU62" s="242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4"/>
    </row>
    <row r="63" spans="1:108" ht="15" customHeight="1">
      <c r="A63" s="121"/>
      <c r="B63" s="235" t="s">
        <v>200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6"/>
      <c r="BU63" s="242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4"/>
    </row>
    <row r="64" spans="1:108" ht="15" customHeight="1">
      <c r="A64" s="116"/>
      <c r="B64" s="240" t="s">
        <v>239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1"/>
      <c r="BU64" s="242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116"/>
      <c r="B65" s="240" t="s">
        <v>240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1"/>
      <c r="BU65" s="242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4"/>
    </row>
    <row r="66" spans="1:108" ht="15" customHeight="1">
      <c r="A66" s="116"/>
      <c r="B66" s="240" t="s">
        <v>241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1"/>
      <c r="BU66" s="242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4"/>
    </row>
    <row r="67" spans="1:108" ht="15">
      <c r="A67" s="126"/>
      <c r="B67" s="240" t="s">
        <v>242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1"/>
      <c r="BU67" s="242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4"/>
    </row>
    <row r="68" spans="1:108" ht="15">
      <c r="A68" s="126"/>
      <c r="B68" s="240" t="s">
        <v>243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1"/>
      <c r="BU68" s="242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4"/>
    </row>
    <row r="69" spans="1:108" ht="15">
      <c r="A69" s="126"/>
      <c r="B69" s="240" t="s">
        <v>244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1"/>
      <c r="BU69" s="242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4"/>
    </row>
    <row r="70" spans="1:108" ht="15">
      <c r="A70" s="126"/>
      <c r="B70" s="240" t="s">
        <v>245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1"/>
      <c r="BU70" s="242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4"/>
    </row>
    <row r="71" spans="1:108" ht="15">
      <c r="A71" s="126"/>
      <c r="B71" s="240" t="s">
        <v>246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1"/>
      <c r="BU71" s="242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4"/>
    </row>
    <row r="72" spans="1:108" ht="15">
      <c r="A72" s="126"/>
      <c r="B72" s="240" t="s">
        <v>247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1"/>
      <c r="BU72" s="242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4"/>
    </row>
    <row r="73" spans="1:108" ht="15">
      <c r="A73" s="126"/>
      <c r="B73" s="240" t="s">
        <v>248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1"/>
      <c r="BU73" s="242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4"/>
    </row>
    <row r="74" spans="1:108" ht="15">
      <c r="A74" s="126"/>
      <c r="B74" s="240" t="s">
        <v>249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1"/>
      <c r="BU74" s="242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4"/>
    </row>
    <row r="75" spans="1:108" ht="15">
      <c r="A75" s="126"/>
      <c r="B75" s="240" t="s">
        <v>250</v>
      </c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1"/>
      <c r="BU75" s="242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4"/>
    </row>
    <row r="76" spans="1:108" ht="15">
      <c r="A76" s="127"/>
      <c r="B76" s="240" t="s">
        <v>251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1"/>
      <c r="BU76" s="242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4"/>
    </row>
    <row r="77" spans="73:108" ht="15"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</row>
    <row r="78" spans="73:108" ht="15"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</row>
    <row r="79" spans="73:108" ht="15"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</row>
    <row r="80" spans="73:108" ht="15"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73:108" ht="15"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73:108" ht="15"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73:108" ht="15"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73:108" ht="15"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73:108" ht="15"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</row>
    <row r="86" spans="73:108" ht="15"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73:108" ht="15"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</row>
    <row r="88" spans="73:108" ht="15"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</row>
    <row r="89" spans="73:108" ht="15"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</row>
    <row r="90" spans="73:108" ht="15"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</row>
    <row r="91" spans="73:108" ht="15"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</row>
    <row r="92" spans="73:108" ht="15"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</row>
    <row r="93" spans="73:108" ht="15"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73:108" ht="15"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</row>
    <row r="95" spans="73:108" ht="15"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73:108" ht="15"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</row>
    <row r="97" spans="73:108" ht="15"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</row>
    <row r="98" spans="73:108" ht="15"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</row>
    <row r="99" spans="73:108" ht="15"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</row>
    <row r="100" spans="73:108" ht="15"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</row>
    <row r="101" spans="73:108" ht="15"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</row>
    <row r="102" spans="73:108" ht="15"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</row>
    <row r="103" spans="73:108" ht="15"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</row>
    <row r="104" spans="73:108" ht="15"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</row>
    <row r="105" spans="73:108" ht="15"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</row>
    <row r="106" spans="73:108" ht="15"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</row>
    <row r="107" spans="73:108" ht="15"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</row>
    <row r="108" spans="73:108" ht="15"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</row>
    <row r="109" spans="73:108" ht="15"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73:108" ht="15"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</row>
    <row r="111" spans="73:108" ht="15"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</row>
    <row r="112" spans="73:108" ht="15"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</row>
    <row r="113" spans="73:108" ht="15"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73:108" ht="15"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73:108" ht="15"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</row>
    <row r="116" spans="73:108" ht="15"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</row>
    <row r="117" spans="73:108" ht="15"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</row>
    <row r="118" spans="73:108" ht="15"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</row>
    <row r="119" spans="73:108" ht="15"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</row>
    <row r="120" spans="73:108" ht="15"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</row>
    <row r="121" spans="73:108" ht="15"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</row>
    <row r="122" spans="73:108" ht="15"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</row>
    <row r="123" spans="73:108" ht="15"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</row>
    <row r="124" spans="73:108" ht="15"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</row>
    <row r="125" spans="73:108" ht="15"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73:108" ht="15"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</row>
    <row r="127" spans="73:108" ht="15"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</row>
    <row r="128" spans="73:108" ht="15"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</row>
    <row r="129" spans="73:108" ht="15"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</row>
    <row r="130" spans="73:108" ht="15"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</row>
    <row r="131" spans="73:108" ht="15"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73:108" ht="15"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73:108" ht="15"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73:108" ht="15"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73:108" ht="15"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73:108" ht="15"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73:108" ht="15"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73:108" ht="15"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73:108" ht="15"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73:108" ht="15"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73:108" ht="15"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73:108" ht="15"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73:108" ht="15"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73:108" ht="15"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73:108" ht="15"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73:108" ht="15"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73:108" ht="15"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73:108" ht="15"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73:108" ht="15"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73:108" ht="15"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73:108" ht="15"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73:108" ht="15"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73:108" ht="15"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73:108" ht="15"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73:108" ht="15"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73:108" ht="15"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73:108" ht="15"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73:108" ht="15"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73:108" ht="15"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73:108" ht="15"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73:108" ht="15"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73:108" ht="15"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73:108" ht="15"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73:108" ht="15"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73:108" ht="15"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73:108" ht="15"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73:108" ht="15"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</sheetData>
  <sheetProtection/>
  <mergeCells count="147">
    <mergeCell ref="B76:BT76"/>
    <mergeCell ref="BU76:DD76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6:BT6"/>
    <mergeCell ref="BU6:DD6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R83"/>
  <sheetViews>
    <sheetView tabSelected="1" view="pageBreakPreview" zoomScale="60" zoomScalePageLayoutView="0" workbookViewId="0" topLeftCell="A2">
      <selection activeCell="E5" sqref="E5:E6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54" t="s">
        <v>87</v>
      </c>
      <c r="B1" s="254"/>
      <c r="C1" s="254"/>
      <c r="D1" s="254"/>
      <c r="E1" s="254"/>
      <c r="F1" s="254"/>
      <c r="G1" s="254"/>
      <c r="H1" s="254"/>
    </row>
    <row r="2" spans="1:8" ht="15">
      <c r="A2" s="48"/>
      <c r="B2" s="48"/>
      <c r="C2" s="48"/>
      <c r="D2" s="48"/>
      <c r="E2" s="48"/>
      <c r="F2" s="48"/>
      <c r="G2" s="48"/>
      <c r="H2" s="48"/>
    </row>
    <row r="3" spans="1:8" ht="12.75">
      <c r="A3" s="256" t="s">
        <v>88</v>
      </c>
      <c r="B3" s="257"/>
      <c r="C3" s="256" t="s">
        <v>89</v>
      </c>
      <c r="D3" s="253" t="s">
        <v>78</v>
      </c>
      <c r="E3" s="253" t="s">
        <v>90</v>
      </c>
      <c r="F3" s="253"/>
      <c r="G3" s="255" t="s">
        <v>91</v>
      </c>
      <c r="H3" s="255"/>
    </row>
    <row r="4" spans="1:8" ht="51">
      <c r="A4" s="258"/>
      <c r="B4" s="259"/>
      <c r="C4" s="258"/>
      <c r="D4" s="253"/>
      <c r="E4" s="50" t="s">
        <v>92</v>
      </c>
      <c r="F4" s="50" t="s">
        <v>93</v>
      </c>
      <c r="G4" s="130" t="s">
        <v>260</v>
      </c>
      <c r="H4" s="130" t="s">
        <v>261</v>
      </c>
    </row>
    <row r="5" spans="1:8" ht="30">
      <c r="A5" s="51"/>
      <c r="B5" s="52" t="s">
        <v>94</v>
      </c>
      <c r="C5" s="53" t="s">
        <v>95</v>
      </c>
      <c r="D5" s="54">
        <f>E5</f>
        <v>147411.41</v>
      </c>
      <c r="E5" s="54">
        <f>Сведения!E62</f>
        <v>147411.41</v>
      </c>
      <c r="F5" s="55"/>
      <c r="G5" s="55">
        <v>0</v>
      </c>
      <c r="H5" s="55">
        <v>0</v>
      </c>
    </row>
    <row r="6" spans="1:8" ht="15">
      <c r="A6" s="51"/>
      <c r="B6" s="56" t="s">
        <v>96</v>
      </c>
      <c r="C6" s="57" t="s">
        <v>95</v>
      </c>
      <c r="D6" s="58">
        <f>E6</f>
        <v>9208496.930000002</v>
      </c>
      <c r="E6" s="58">
        <f>E8+E10+E21+E9</f>
        <v>9208496.930000002</v>
      </c>
      <c r="F6" s="58">
        <f>F8+F10+F21</f>
        <v>0</v>
      </c>
      <c r="G6" s="58">
        <f>G8+G10+G21</f>
        <v>9212703.97</v>
      </c>
      <c r="H6" s="58">
        <f>H8+H10+H21</f>
        <v>9898703.969999999</v>
      </c>
    </row>
    <row r="7" spans="1:8" ht="15">
      <c r="A7" s="51"/>
      <c r="B7" s="52" t="s">
        <v>97</v>
      </c>
      <c r="C7" s="53" t="s">
        <v>95</v>
      </c>
      <c r="D7" s="54"/>
      <c r="E7" s="54"/>
      <c r="F7" s="55"/>
      <c r="G7" s="55"/>
      <c r="H7" s="55"/>
    </row>
    <row r="8" spans="1:8" ht="30">
      <c r="A8" s="51"/>
      <c r="B8" s="52" t="s">
        <v>303</v>
      </c>
      <c r="C8" s="53" t="s">
        <v>95</v>
      </c>
      <c r="D8" s="54">
        <f>E8</f>
        <v>3481666.220000002</v>
      </c>
      <c r="E8" s="54">
        <f>Сведения!F23</f>
        <v>3481666.220000002</v>
      </c>
      <c r="F8" s="54">
        <f>F26</f>
        <v>0</v>
      </c>
      <c r="G8" s="55">
        <f>8153945.69-6000</f>
        <v>8147945.69</v>
      </c>
      <c r="H8" s="55">
        <v>8839945.69</v>
      </c>
    </row>
    <row r="9" spans="1:8" ht="30">
      <c r="A9" s="51"/>
      <c r="B9" s="52" t="s">
        <v>304</v>
      </c>
      <c r="C9" s="53"/>
      <c r="D9" s="54">
        <f>E9</f>
        <v>4152397.02</v>
      </c>
      <c r="E9" s="54">
        <f>Сведения!F40</f>
        <v>4152397.02</v>
      </c>
      <c r="F9" s="54"/>
      <c r="G9" s="55"/>
      <c r="H9" s="55"/>
    </row>
    <row r="10" spans="1:8" ht="15">
      <c r="A10" s="51"/>
      <c r="B10" s="52" t="s">
        <v>98</v>
      </c>
      <c r="C10" s="53"/>
      <c r="D10" s="54">
        <f aca="true" t="shared" si="0" ref="D10:D74">E10</f>
        <v>515675.41</v>
      </c>
      <c r="E10" s="54">
        <f>Сведения!F45</f>
        <v>515675.41</v>
      </c>
      <c r="F10" s="55"/>
      <c r="G10" s="55">
        <f>G15</f>
        <v>6000</v>
      </c>
      <c r="H10" s="55"/>
    </row>
    <row r="11" spans="1:8" ht="15">
      <c r="A11" s="51"/>
      <c r="B11" s="52" t="s">
        <v>99</v>
      </c>
      <c r="C11" s="53"/>
      <c r="D11" s="54">
        <f t="shared" si="0"/>
        <v>30000</v>
      </c>
      <c r="E11" s="54">
        <f>Сведения!G52</f>
        <v>30000</v>
      </c>
      <c r="F11" s="55"/>
      <c r="G11" s="55"/>
      <c r="H11" s="55"/>
    </row>
    <row r="12" spans="1:8" ht="15">
      <c r="A12" s="51"/>
      <c r="B12" s="52" t="s">
        <v>330</v>
      </c>
      <c r="C12" s="53"/>
      <c r="D12" s="54">
        <f t="shared" si="0"/>
        <v>432630.64</v>
      </c>
      <c r="E12" s="54">
        <f>Сведения!G50</f>
        <v>432630.64</v>
      </c>
      <c r="F12" s="55"/>
      <c r="G12" s="55"/>
      <c r="H12" s="55"/>
    </row>
    <row r="13" spans="1:8" ht="15">
      <c r="A13" s="51"/>
      <c r="B13" s="52" t="s">
        <v>100</v>
      </c>
      <c r="C13" s="53"/>
      <c r="D13" s="54">
        <f t="shared" si="0"/>
        <v>0</v>
      </c>
      <c r="E13" s="54"/>
      <c r="F13" s="55"/>
      <c r="G13" s="55"/>
      <c r="H13" s="55"/>
    </row>
    <row r="14" spans="1:8" ht="47.25">
      <c r="A14" s="51"/>
      <c r="B14" s="125" t="s">
        <v>252</v>
      </c>
      <c r="C14" s="53"/>
      <c r="D14" s="54">
        <f t="shared" si="0"/>
        <v>0</v>
      </c>
      <c r="E14" s="122"/>
      <c r="F14" s="55"/>
      <c r="G14" s="55"/>
      <c r="H14" s="55"/>
    </row>
    <row r="15" spans="1:8" ht="30">
      <c r="A15" s="51"/>
      <c r="B15" s="52" t="s">
        <v>101</v>
      </c>
      <c r="C15" s="53"/>
      <c r="D15" s="54">
        <f t="shared" si="0"/>
        <v>9581.73</v>
      </c>
      <c r="E15" s="54">
        <f>Сведения!G49</f>
        <v>9581.73</v>
      </c>
      <c r="F15" s="55"/>
      <c r="G15" s="55">
        <v>6000</v>
      </c>
      <c r="H15" s="55"/>
    </row>
    <row r="16" spans="1:44" s="66" customFormat="1" ht="29.25" customHeight="1">
      <c r="A16" s="60"/>
      <c r="B16" s="61" t="s">
        <v>102</v>
      </c>
      <c r="C16" s="62"/>
      <c r="D16" s="54">
        <f t="shared" si="0"/>
        <v>0</v>
      </c>
      <c r="E16" s="63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1:44" s="66" customFormat="1" ht="29.25" customHeight="1">
      <c r="A17" s="60"/>
      <c r="B17" s="61" t="s">
        <v>103</v>
      </c>
      <c r="C17" s="62"/>
      <c r="D17" s="54">
        <f t="shared" si="0"/>
        <v>23463.04</v>
      </c>
      <c r="E17" s="63">
        <f>Сведения!G51</f>
        <v>23463.04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1:44" s="66" customFormat="1" ht="29.25" customHeight="1">
      <c r="A18" s="60"/>
      <c r="B18" s="61" t="s">
        <v>158</v>
      </c>
      <c r="C18" s="62"/>
      <c r="D18" s="54">
        <f>E18</f>
        <v>0</v>
      </c>
      <c r="E18" s="6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19" spans="1:44" s="66" customFormat="1" ht="29.25" customHeight="1">
      <c r="A19" s="60"/>
      <c r="B19" s="61" t="s">
        <v>104</v>
      </c>
      <c r="C19" s="62"/>
      <c r="D19" s="54">
        <f t="shared" si="0"/>
        <v>0</v>
      </c>
      <c r="E19" s="63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spans="1:8" ht="15">
      <c r="A20" s="51"/>
      <c r="B20" s="52" t="s">
        <v>105</v>
      </c>
      <c r="C20" s="53"/>
      <c r="D20" s="54">
        <f t="shared" si="0"/>
        <v>0</v>
      </c>
      <c r="E20" s="54"/>
      <c r="F20" s="55"/>
      <c r="G20" s="55"/>
      <c r="H20" s="55"/>
    </row>
    <row r="21" spans="1:8" ht="60">
      <c r="A21" s="67"/>
      <c r="B21" s="52" t="s">
        <v>106</v>
      </c>
      <c r="C21" s="68" t="s">
        <v>95</v>
      </c>
      <c r="D21" s="54">
        <f t="shared" si="0"/>
        <v>1058758.28</v>
      </c>
      <c r="E21" s="69">
        <f>E23</f>
        <v>1058758.28</v>
      </c>
      <c r="F21" s="69">
        <f>F23+F25</f>
        <v>0</v>
      </c>
      <c r="G21" s="55">
        <f>E21</f>
        <v>1058758.28</v>
      </c>
      <c r="H21" s="55">
        <f>G21</f>
        <v>1058758.28</v>
      </c>
    </row>
    <row r="22" spans="1:8" ht="15">
      <c r="A22" s="51"/>
      <c r="B22" s="52" t="s">
        <v>97</v>
      </c>
      <c r="C22" s="53" t="s">
        <v>95</v>
      </c>
      <c r="D22" s="54">
        <f t="shared" si="0"/>
        <v>0</v>
      </c>
      <c r="E22" s="54"/>
      <c r="F22" s="55"/>
      <c r="G22" s="55"/>
      <c r="H22" s="55"/>
    </row>
    <row r="23" spans="1:8" ht="30">
      <c r="A23" s="51"/>
      <c r="B23" s="123" t="s">
        <v>107</v>
      </c>
      <c r="C23" s="124" t="s">
        <v>95</v>
      </c>
      <c r="D23" s="122">
        <f t="shared" si="0"/>
        <v>1058758.28</v>
      </c>
      <c r="E23" s="122">
        <f>Сведения!F55+Сведения!G60+Сведения!F57+Сведения!G61</f>
        <v>1058758.28</v>
      </c>
      <c r="F23" s="122">
        <f>Сведения!H56</f>
        <v>0</v>
      </c>
      <c r="G23" s="122">
        <f>E23-Сведения!G60</f>
        <v>1058462</v>
      </c>
      <c r="H23" s="122">
        <f>G23</f>
        <v>1058462</v>
      </c>
    </row>
    <row r="24" spans="1:8" ht="15">
      <c r="A24" s="51"/>
      <c r="B24" s="123" t="s">
        <v>97</v>
      </c>
      <c r="C24" s="124" t="s">
        <v>95</v>
      </c>
      <c r="D24" s="122">
        <f t="shared" si="0"/>
        <v>0</v>
      </c>
      <c r="E24" s="122"/>
      <c r="F24" s="55"/>
      <c r="G24" s="55"/>
      <c r="H24" s="55"/>
    </row>
    <row r="25" spans="1:8" ht="30">
      <c r="A25" s="51"/>
      <c r="B25" s="123" t="s">
        <v>108</v>
      </c>
      <c r="C25" s="124" t="s">
        <v>95</v>
      </c>
      <c r="D25" s="122">
        <f t="shared" si="0"/>
        <v>0</v>
      </c>
      <c r="E25" s="122"/>
      <c r="F25" s="55">
        <v>0</v>
      </c>
      <c r="G25" s="55"/>
      <c r="H25" s="55"/>
    </row>
    <row r="26" spans="1:10" ht="20.25">
      <c r="A26" s="70"/>
      <c r="B26" s="56" t="s">
        <v>109</v>
      </c>
      <c r="C26" s="71"/>
      <c r="D26" s="58">
        <f t="shared" si="0"/>
        <v>9355908.34</v>
      </c>
      <c r="E26" s="72">
        <f>E28+E37+E61+E55</f>
        <v>9355908.34</v>
      </c>
      <c r="F26" s="72">
        <f>F28+F37+F61</f>
        <v>0</v>
      </c>
      <c r="G26" s="72">
        <f>G28+G37+G61</f>
        <v>9177407.690000001</v>
      </c>
      <c r="H26" s="72">
        <f>H28+H37+H61</f>
        <v>9863407.690000001</v>
      </c>
      <c r="I26" s="143">
        <f>G6-G26</f>
        <v>35296.27999999933</v>
      </c>
      <c r="J26" s="30">
        <f>H6-H26</f>
        <v>35296.27999999747</v>
      </c>
    </row>
    <row r="27" spans="1:8" ht="15">
      <c r="A27" s="51"/>
      <c r="B27" s="52" t="s">
        <v>97</v>
      </c>
      <c r="C27" s="53"/>
      <c r="D27" s="54">
        <f t="shared" si="0"/>
        <v>0</v>
      </c>
      <c r="E27" s="54"/>
      <c r="F27" s="54"/>
      <c r="G27" s="55"/>
      <c r="H27" s="55"/>
    </row>
    <row r="28" spans="1:8" ht="30">
      <c r="A28" s="51"/>
      <c r="B28" s="52" t="s">
        <v>110</v>
      </c>
      <c r="C28" s="53" t="s">
        <v>111</v>
      </c>
      <c r="D28" s="54">
        <f t="shared" si="0"/>
        <v>5982373.300000001</v>
      </c>
      <c r="E28" s="58">
        <f>E30+E32+E33+E35+E31+E36+E34</f>
        <v>5982373.300000001</v>
      </c>
      <c r="F28" s="58">
        <f>F30+F32+F33+F35</f>
        <v>0</v>
      </c>
      <c r="G28" s="58">
        <f>G30+G32+G33+G35</f>
        <v>6516697.790000001</v>
      </c>
      <c r="H28" s="58">
        <f>H30+H32+H33+H35</f>
        <v>7208697.790000001</v>
      </c>
    </row>
    <row r="29" spans="1:8" ht="15">
      <c r="A29" s="51"/>
      <c r="B29" s="52" t="s">
        <v>112</v>
      </c>
      <c r="C29" s="53"/>
      <c r="D29" s="54">
        <f t="shared" si="0"/>
        <v>0</v>
      </c>
      <c r="E29" s="54"/>
      <c r="F29" s="55"/>
      <c r="G29" s="55"/>
      <c r="H29" s="55"/>
    </row>
    <row r="30" spans="1:8" ht="15">
      <c r="A30" s="51"/>
      <c r="B30" s="52" t="s">
        <v>113</v>
      </c>
      <c r="C30" s="53" t="s">
        <v>69</v>
      </c>
      <c r="D30" s="54">
        <f t="shared" si="0"/>
        <v>1405511.8</v>
      </c>
      <c r="E30" s="54">
        <f>Сведения!G24</f>
        <v>1405511.8</v>
      </c>
      <c r="F30" s="55"/>
      <c r="G30" s="55">
        <f>56404.57+4948739.9</f>
        <v>5005144.470000001</v>
      </c>
      <c r="H30" s="55">
        <f>4948739.9+587904.57</f>
        <v>5536644.470000001</v>
      </c>
    </row>
    <row r="31" spans="1:8" ht="15">
      <c r="A31" s="51"/>
      <c r="B31" s="52" t="s">
        <v>113</v>
      </c>
      <c r="C31" s="53" t="s">
        <v>305</v>
      </c>
      <c r="D31" s="54">
        <f>E31</f>
        <v>3189245.18</v>
      </c>
      <c r="E31" s="54">
        <f>Сведения!G41</f>
        <v>3189245.18</v>
      </c>
      <c r="F31" s="55"/>
      <c r="G31" s="55"/>
      <c r="H31" s="55"/>
    </row>
    <row r="32" spans="1:8" ht="15">
      <c r="A32" s="51"/>
      <c r="B32" s="52" t="s">
        <v>114</v>
      </c>
      <c r="C32" s="53" t="s">
        <v>115</v>
      </c>
      <c r="D32" s="54">
        <f t="shared" si="0"/>
        <v>0</v>
      </c>
      <c r="E32" s="54"/>
      <c r="F32" s="55"/>
      <c r="G32" s="55"/>
      <c r="H32" s="55"/>
    </row>
    <row r="33" spans="1:8" ht="15">
      <c r="A33" s="51"/>
      <c r="B33" s="52" t="s">
        <v>114</v>
      </c>
      <c r="C33" s="53" t="s">
        <v>28</v>
      </c>
      <c r="D33" s="54">
        <f t="shared" si="0"/>
        <v>0</v>
      </c>
      <c r="E33" s="54">
        <f>'сад 26'!AA9</f>
        <v>0</v>
      </c>
      <c r="F33" s="55"/>
      <c r="G33" s="55"/>
      <c r="H33" s="55"/>
    </row>
    <row r="34" spans="1:8" ht="15">
      <c r="A34" s="51"/>
      <c r="B34" s="52" t="s">
        <v>114</v>
      </c>
      <c r="C34" s="53" t="s">
        <v>312</v>
      </c>
      <c r="D34" s="54">
        <f>E34</f>
        <v>580.23</v>
      </c>
      <c r="E34" s="54">
        <f>Сведения!G43</f>
        <v>580.23</v>
      </c>
      <c r="F34" s="55"/>
      <c r="G34" s="55"/>
      <c r="H34" s="55"/>
    </row>
    <row r="35" spans="1:8" ht="15">
      <c r="A35" s="51"/>
      <c r="B35" s="52" t="s">
        <v>116</v>
      </c>
      <c r="C35" s="53" t="s">
        <v>70</v>
      </c>
      <c r="D35" s="54">
        <f t="shared" si="0"/>
        <v>424464.47999999986</v>
      </c>
      <c r="E35" s="54">
        <f>Сведения!G27</f>
        <v>424464.47999999986</v>
      </c>
      <c r="F35" s="55"/>
      <c r="G35" s="55">
        <f>17034.18+1494519.14</f>
        <v>1511553.3199999998</v>
      </c>
      <c r="H35" s="55">
        <f>1494519.14+177534.18</f>
        <v>1672053.3199999998</v>
      </c>
    </row>
    <row r="36" spans="1:8" ht="15">
      <c r="A36" s="51"/>
      <c r="B36" s="52" t="s">
        <v>116</v>
      </c>
      <c r="C36" s="53" t="s">
        <v>306</v>
      </c>
      <c r="D36" s="54">
        <f>E36</f>
        <v>962571.61</v>
      </c>
      <c r="E36" s="54">
        <f>Сведения!G42</f>
        <v>962571.61</v>
      </c>
      <c r="F36" s="54"/>
      <c r="G36" s="54"/>
      <c r="H36" s="54"/>
    </row>
    <row r="37" spans="1:8" ht="15">
      <c r="A37" s="51"/>
      <c r="B37" s="52" t="s">
        <v>117</v>
      </c>
      <c r="C37" s="53" t="s">
        <v>118</v>
      </c>
      <c r="D37" s="58">
        <f t="shared" si="0"/>
        <v>985066.6099999999</v>
      </c>
      <c r="E37" s="58">
        <f>E39+E40+E41+E50+E51+E57+E58+E59+E60</f>
        <v>985066.6099999999</v>
      </c>
      <c r="F37" s="58">
        <f>F39+F40+F41+F50+F51+F57+F58+F59+F60</f>
        <v>0</v>
      </c>
      <c r="G37" s="58">
        <f>G39+G40+G41+G50+G51+G57+G58+G59+G60</f>
        <v>732505.01</v>
      </c>
      <c r="H37" s="58">
        <f>H39+H40+H41+H50+H51+H57+H58+H59+H60</f>
        <v>726505.01</v>
      </c>
    </row>
    <row r="38" spans="1:8" ht="15">
      <c r="A38" s="51"/>
      <c r="B38" s="52" t="s">
        <v>112</v>
      </c>
      <c r="C38" s="53"/>
      <c r="D38" s="54">
        <f t="shared" si="0"/>
        <v>0</v>
      </c>
      <c r="E38" s="54"/>
      <c r="F38" s="55"/>
      <c r="G38" s="55"/>
      <c r="H38" s="55"/>
    </row>
    <row r="39" spans="1:8" ht="15">
      <c r="A39" s="51"/>
      <c r="B39" s="52" t="s">
        <v>119</v>
      </c>
      <c r="C39" s="53" t="s">
        <v>17</v>
      </c>
      <c r="D39" s="54">
        <f t="shared" si="0"/>
        <v>14782.94</v>
      </c>
      <c r="E39" s="54">
        <f>Сведения!G28</f>
        <v>14782.94</v>
      </c>
      <c r="F39" s="55"/>
      <c r="G39" s="55">
        <v>8211.36</v>
      </c>
      <c r="H39" s="55">
        <v>8211.36</v>
      </c>
    </row>
    <row r="40" spans="1:8" ht="15">
      <c r="A40" s="51"/>
      <c r="B40" s="52" t="s">
        <v>120</v>
      </c>
      <c r="C40" s="53" t="s">
        <v>29</v>
      </c>
      <c r="D40" s="54">
        <f t="shared" si="0"/>
        <v>9800</v>
      </c>
      <c r="E40" s="54">
        <f>Сведения!G29</f>
        <v>9800</v>
      </c>
      <c r="F40" s="55"/>
      <c r="G40" s="55">
        <v>9600</v>
      </c>
      <c r="H40" s="55">
        <v>9600</v>
      </c>
    </row>
    <row r="41" spans="1:8" ht="15">
      <c r="A41" s="51"/>
      <c r="B41" s="52" t="s">
        <v>121</v>
      </c>
      <c r="C41" s="53" t="s">
        <v>71</v>
      </c>
      <c r="D41" s="54">
        <f t="shared" si="0"/>
        <v>564126.8999999999</v>
      </c>
      <c r="E41" s="54">
        <f>E42+E44+E45+E46+E47+E48+E43</f>
        <v>564126.8999999999</v>
      </c>
      <c r="F41" s="54">
        <f>F42+F44+F45+F46</f>
        <v>0</v>
      </c>
      <c r="G41" s="54">
        <f>G42+G44+G45+G46+G47+G48+G43</f>
        <v>323967.99</v>
      </c>
      <c r="H41" s="54">
        <f>H42+H44+H45+H46+H47+H48+H43</f>
        <v>323967.99</v>
      </c>
    </row>
    <row r="42" spans="1:8" ht="15">
      <c r="A42" s="51"/>
      <c r="B42" s="52" t="s">
        <v>122</v>
      </c>
      <c r="C42" s="53" t="s">
        <v>123</v>
      </c>
      <c r="D42" s="54">
        <f t="shared" si="0"/>
        <v>382118.04</v>
      </c>
      <c r="E42" s="54">
        <f>'сад 26'!AA27</f>
        <v>382118.04</v>
      </c>
      <c r="F42" s="55"/>
      <c r="G42" s="55">
        <v>49563.87</v>
      </c>
      <c r="H42" s="55">
        <v>49563.87</v>
      </c>
    </row>
    <row r="43" spans="1:8" ht="15">
      <c r="A43" s="51"/>
      <c r="B43" s="52"/>
      <c r="C43" s="53" t="s">
        <v>269</v>
      </c>
      <c r="D43" s="54">
        <f>E43</f>
        <v>0</v>
      </c>
      <c r="E43" s="54">
        <f>'сад 26'!AA28</f>
        <v>0</v>
      </c>
      <c r="F43" s="55"/>
      <c r="G43" s="55"/>
      <c r="H43" s="55"/>
    </row>
    <row r="44" spans="1:8" ht="15">
      <c r="A44" s="51"/>
      <c r="B44" s="52" t="s">
        <v>124</v>
      </c>
      <c r="C44" s="53" t="s">
        <v>125</v>
      </c>
      <c r="D44" s="54">
        <f t="shared" si="0"/>
        <v>0</v>
      </c>
      <c r="E44" s="54"/>
      <c r="F44" s="55"/>
      <c r="G44" s="55"/>
      <c r="H44" s="55"/>
    </row>
    <row r="45" spans="1:8" ht="15">
      <c r="A45" s="51"/>
      <c r="B45" s="52" t="s">
        <v>126</v>
      </c>
      <c r="C45" s="53" t="s">
        <v>127</v>
      </c>
      <c r="D45" s="54">
        <f t="shared" si="0"/>
        <v>138738.96</v>
      </c>
      <c r="E45" s="54">
        <f>'сад 26'!AA29</f>
        <v>138738.96</v>
      </c>
      <c r="F45" s="55"/>
      <c r="G45" s="55">
        <v>175521.62</v>
      </c>
      <c r="H45" s="55">
        <v>175521.62</v>
      </c>
    </row>
    <row r="46" spans="1:8" ht="15">
      <c r="A46" s="51"/>
      <c r="B46" s="52" t="s">
        <v>128</v>
      </c>
      <c r="C46" s="53" t="s">
        <v>129</v>
      </c>
      <c r="D46" s="54">
        <f t="shared" si="0"/>
        <v>25680.83</v>
      </c>
      <c r="E46" s="54">
        <f>'сад 26'!AA30</f>
        <v>25680.83</v>
      </c>
      <c r="F46" s="55"/>
      <c r="G46" s="55">
        <v>25813.22</v>
      </c>
      <c r="H46" s="55">
        <v>25813.22</v>
      </c>
    </row>
    <row r="47" spans="1:8" ht="15">
      <c r="A47" s="51"/>
      <c r="B47" s="52"/>
      <c r="C47" s="53" t="s">
        <v>265</v>
      </c>
      <c r="D47" s="54">
        <f>E47</f>
        <v>7145.1</v>
      </c>
      <c r="E47" s="54">
        <f>'сад 26'!AA31</f>
        <v>7145.1</v>
      </c>
      <c r="F47" s="55"/>
      <c r="G47" s="55">
        <v>6118.07</v>
      </c>
      <c r="H47" s="55">
        <v>6118.07</v>
      </c>
    </row>
    <row r="48" spans="1:8" ht="15">
      <c r="A48" s="51"/>
      <c r="B48" s="52"/>
      <c r="C48" s="53" t="s">
        <v>266</v>
      </c>
      <c r="D48" s="54">
        <f>E48</f>
        <v>10443.970000000007</v>
      </c>
      <c r="E48" s="54">
        <f>'сад 26'!AA32</f>
        <v>10443.970000000007</v>
      </c>
      <c r="F48" s="55"/>
      <c r="G48" s="55">
        <v>66951.21</v>
      </c>
      <c r="H48" s="55">
        <v>66951.21</v>
      </c>
    </row>
    <row r="49" spans="1:8" ht="15">
      <c r="A49" s="51"/>
      <c r="B49" s="52" t="s">
        <v>130</v>
      </c>
      <c r="C49" s="53"/>
      <c r="D49" s="54">
        <f t="shared" si="0"/>
        <v>0</v>
      </c>
      <c r="E49" s="54"/>
      <c r="F49" s="55"/>
      <c r="G49" s="55"/>
      <c r="H49" s="55"/>
    </row>
    <row r="50" spans="1:8" ht="15">
      <c r="A50" s="51"/>
      <c r="B50" s="52" t="s">
        <v>131</v>
      </c>
      <c r="C50" s="53" t="s">
        <v>30</v>
      </c>
      <c r="D50" s="54">
        <f t="shared" si="0"/>
        <v>78473.65</v>
      </c>
      <c r="E50" s="54">
        <f>Сведения!G31+Сведения!G49+Сведения!G60</f>
        <v>78473.65</v>
      </c>
      <c r="F50" s="55"/>
      <c r="G50" s="55">
        <f>61680.64+6000</f>
        <v>67680.64</v>
      </c>
      <c r="H50" s="55">
        <v>61680.64</v>
      </c>
    </row>
    <row r="51" spans="1:8" ht="15">
      <c r="A51" s="51"/>
      <c r="B51" s="52" t="s">
        <v>132</v>
      </c>
      <c r="C51" s="53" t="s">
        <v>31</v>
      </c>
      <c r="D51" s="54">
        <f t="shared" si="0"/>
        <v>136696</v>
      </c>
      <c r="E51" s="54">
        <f>Сведения!G32</f>
        <v>136696</v>
      </c>
      <c r="F51" s="55"/>
      <c r="G51" s="55">
        <v>143999.8</v>
      </c>
      <c r="H51" s="55">
        <v>143999.8</v>
      </c>
    </row>
    <row r="52" spans="1:8" ht="15">
      <c r="A52" s="51"/>
      <c r="B52" s="52" t="s">
        <v>133</v>
      </c>
      <c r="C52" s="53"/>
      <c r="D52" s="54">
        <f t="shared" si="0"/>
        <v>0</v>
      </c>
      <c r="E52" s="54"/>
      <c r="F52" s="55"/>
      <c r="G52" s="55"/>
      <c r="H52" s="55"/>
    </row>
    <row r="53" spans="1:8" ht="15">
      <c r="A53" s="51"/>
      <c r="B53" s="52" t="s">
        <v>112</v>
      </c>
      <c r="C53" s="53"/>
      <c r="D53" s="54">
        <f t="shared" si="0"/>
        <v>0</v>
      </c>
      <c r="E53" s="54"/>
      <c r="F53" s="55"/>
      <c r="G53" s="55"/>
      <c r="H53" s="55"/>
    </row>
    <row r="54" spans="1:8" ht="30">
      <c r="A54" s="51"/>
      <c r="B54" s="52" t="s">
        <v>134</v>
      </c>
      <c r="C54" s="53"/>
      <c r="D54" s="54">
        <f t="shared" si="0"/>
        <v>0</v>
      </c>
      <c r="E54" s="54"/>
      <c r="F54" s="55"/>
      <c r="G54" s="55"/>
      <c r="H54" s="55"/>
    </row>
    <row r="55" spans="1:8" ht="15">
      <c r="A55" s="51"/>
      <c r="B55" s="52" t="s">
        <v>135</v>
      </c>
      <c r="C55" s="53" t="s">
        <v>323</v>
      </c>
      <c r="D55" s="54">
        <f t="shared" si="0"/>
        <v>456093.68</v>
      </c>
      <c r="E55" s="54">
        <f>Сведения!G50+Сведения!G51</f>
        <v>456093.68</v>
      </c>
      <c r="F55" s="55"/>
      <c r="G55" s="55"/>
      <c r="H55" s="55"/>
    </row>
    <row r="56" spans="1:8" ht="15">
      <c r="A56" s="51"/>
      <c r="B56" s="52"/>
      <c r="C56" s="53"/>
      <c r="D56" s="54">
        <f t="shared" si="0"/>
        <v>0</v>
      </c>
      <c r="E56" s="54"/>
      <c r="F56" s="55"/>
      <c r="G56" s="55"/>
      <c r="H56" s="55"/>
    </row>
    <row r="57" spans="1:8" ht="15">
      <c r="A57" s="51"/>
      <c r="B57" s="52" t="s">
        <v>136</v>
      </c>
      <c r="C57" s="53" t="s">
        <v>32</v>
      </c>
      <c r="D57" s="54">
        <f t="shared" si="0"/>
        <v>1200</v>
      </c>
      <c r="E57" s="54">
        <f>'сад 26'!AA13</f>
        <v>1200</v>
      </c>
      <c r="F57" s="55"/>
      <c r="G57" s="55">
        <v>1200</v>
      </c>
      <c r="H57" s="55">
        <v>1200</v>
      </c>
    </row>
    <row r="58" spans="1:8" ht="15">
      <c r="A58" s="51"/>
      <c r="B58" s="52" t="s">
        <v>137</v>
      </c>
      <c r="C58" s="53" t="s">
        <v>138</v>
      </c>
      <c r="D58" s="54">
        <f t="shared" si="0"/>
        <v>52659.68</v>
      </c>
      <c r="E58" s="54">
        <f>'сад 26'!AA20</f>
        <v>52659.68</v>
      </c>
      <c r="F58" s="55"/>
      <c r="G58" s="55">
        <v>51312</v>
      </c>
      <c r="H58" s="55">
        <v>51312</v>
      </c>
    </row>
    <row r="59" spans="1:8" ht="15">
      <c r="A59" s="51"/>
      <c r="B59" s="52" t="s">
        <v>139</v>
      </c>
      <c r="C59" s="53" t="s">
        <v>140</v>
      </c>
      <c r="D59" s="54">
        <f t="shared" si="0"/>
        <v>1731.44</v>
      </c>
      <c r="E59" s="54">
        <f>'сад 26'!AA21</f>
        <v>1731.44</v>
      </c>
      <c r="F59" s="55"/>
      <c r="G59" s="55">
        <v>937.22</v>
      </c>
      <c r="H59" s="55">
        <v>937.22</v>
      </c>
    </row>
    <row r="60" spans="1:8" ht="15">
      <c r="A60" s="51"/>
      <c r="B60" s="52" t="s">
        <v>159</v>
      </c>
      <c r="C60" s="53" t="s">
        <v>160</v>
      </c>
      <c r="D60" s="54">
        <f t="shared" si="0"/>
        <v>125596</v>
      </c>
      <c r="E60" s="54">
        <f>'сад 26'!AA22</f>
        <v>125596</v>
      </c>
      <c r="F60" s="54"/>
      <c r="G60" s="55">
        <v>125596</v>
      </c>
      <c r="H60" s="55">
        <v>125596</v>
      </c>
    </row>
    <row r="61" spans="1:8" ht="15">
      <c r="A61" s="51"/>
      <c r="B61" s="52" t="s">
        <v>141</v>
      </c>
      <c r="C61" s="53" t="s">
        <v>26</v>
      </c>
      <c r="D61" s="54">
        <f t="shared" si="0"/>
        <v>1932374.75</v>
      </c>
      <c r="E61" s="58">
        <f>E63+E67+E68+E69+E70+E64</f>
        <v>1932374.75</v>
      </c>
      <c r="F61" s="58">
        <f>F63+F67+F68+F69+F70</f>
        <v>0</v>
      </c>
      <c r="G61" s="58">
        <f>G63+G67+G68+G69+G70</f>
        <v>1928204.8900000001</v>
      </c>
      <c r="H61" s="58">
        <f>H63+H67+H68+H69+H70</f>
        <v>1928204.8900000001</v>
      </c>
    </row>
    <row r="62" spans="1:8" ht="15">
      <c r="A62" s="51"/>
      <c r="B62" s="52" t="s">
        <v>112</v>
      </c>
      <c r="C62" s="53"/>
      <c r="D62" s="54">
        <f t="shared" si="0"/>
        <v>0</v>
      </c>
      <c r="E62" s="54"/>
      <c r="F62" s="55"/>
      <c r="G62" s="55"/>
      <c r="H62" s="55"/>
    </row>
    <row r="63" spans="1:8" ht="15">
      <c r="A63" s="51"/>
      <c r="B63" s="52" t="s">
        <v>142</v>
      </c>
      <c r="C63" s="53" t="s">
        <v>33</v>
      </c>
      <c r="D63" s="54">
        <f t="shared" si="0"/>
        <v>53360</v>
      </c>
      <c r="E63" s="122">
        <f>Сведения!G36+Сведения!G52+Сведения!G53+Сведения!G61</f>
        <v>53360</v>
      </c>
      <c r="F63" s="55"/>
      <c r="G63" s="55">
        <v>206888</v>
      </c>
      <c r="H63" s="55">
        <v>206888</v>
      </c>
    </row>
    <row r="64" spans="1:8" ht="15">
      <c r="A64" s="51"/>
      <c r="B64" s="52" t="s">
        <v>142</v>
      </c>
      <c r="C64" s="53" t="s">
        <v>307</v>
      </c>
      <c r="D64" s="54">
        <f>E64</f>
        <v>0</v>
      </c>
      <c r="E64" s="122">
        <f>Сведения!G44</f>
        <v>0</v>
      </c>
      <c r="F64" s="55"/>
      <c r="G64" s="55"/>
      <c r="H64" s="55"/>
    </row>
    <row r="65" spans="1:8" ht="15">
      <c r="A65" s="51"/>
      <c r="B65" s="52" t="s">
        <v>143</v>
      </c>
      <c r="C65" s="53"/>
      <c r="D65" s="54">
        <f t="shared" si="0"/>
        <v>0</v>
      </c>
      <c r="E65" s="54"/>
      <c r="F65" s="55"/>
      <c r="G65" s="55"/>
      <c r="H65" s="55"/>
    </row>
    <row r="66" spans="1:8" ht="30">
      <c r="A66" s="51"/>
      <c r="B66" s="52" t="s">
        <v>144</v>
      </c>
      <c r="C66" s="53"/>
      <c r="D66" s="54">
        <f t="shared" si="0"/>
        <v>0</v>
      </c>
      <c r="E66" s="54"/>
      <c r="F66" s="55"/>
      <c r="G66" s="55"/>
      <c r="H66" s="55"/>
    </row>
    <row r="67" spans="1:8" ht="15">
      <c r="A67" s="51"/>
      <c r="B67" s="52" t="s">
        <v>145</v>
      </c>
      <c r="C67" s="53" t="s">
        <v>34</v>
      </c>
      <c r="D67" s="54">
        <f t="shared" si="0"/>
        <v>12443.2</v>
      </c>
      <c r="E67" s="54">
        <f>'сад 26'!AA15+Сведения!G54</f>
        <v>12443.2</v>
      </c>
      <c r="F67" s="55"/>
      <c r="G67" s="55">
        <v>9424.37</v>
      </c>
      <c r="H67" s="55">
        <v>9424.37</v>
      </c>
    </row>
    <row r="68" spans="1:8" ht="15">
      <c r="A68" s="51"/>
      <c r="B68" s="52" t="s">
        <v>146</v>
      </c>
      <c r="C68" s="53" t="s">
        <v>147</v>
      </c>
      <c r="D68" s="54">
        <f t="shared" si="0"/>
        <v>1863185.31</v>
      </c>
      <c r="E68" s="122">
        <f>'сад 26'!AA24+Сведения!G56+Сведения!G58</f>
        <v>1863185.31</v>
      </c>
      <c r="F68" s="55"/>
      <c r="G68" s="55">
        <v>1703602.56</v>
      </c>
      <c r="H68" s="55">
        <v>1703602.56</v>
      </c>
    </row>
    <row r="69" spans="1:8" ht="30">
      <c r="A69" s="51"/>
      <c r="B69" s="52" t="s">
        <v>148</v>
      </c>
      <c r="C69" s="53" t="s">
        <v>149</v>
      </c>
      <c r="D69" s="54">
        <f t="shared" si="0"/>
        <v>3386.239999999999</v>
      </c>
      <c r="E69" s="122">
        <f>'сад 26'!AA25</f>
        <v>3386.239999999999</v>
      </c>
      <c r="F69" s="55"/>
      <c r="G69" s="55">
        <v>8289.96</v>
      </c>
      <c r="H69" s="55">
        <v>8289.96</v>
      </c>
    </row>
    <row r="70" spans="1:8" ht="15">
      <c r="A70" s="51"/>
      <c r="B70" s="52" t="s">
        <v>150</v>
      </c>
      <c r="C70" s="53" t="s">
        <v>151</v>
      </c>
      <c r="D70" s="54">
        <f t="shared" si="0"/>
        <v>0</v>
      </c>
      <c r="E70" s="54">
        <f>'сад 26'!AA26</f>
        <v>0</v>
      </c>
      <c r="F70" s="55"/>
      <c r="G70" s="55"/>
      <c r="H70" s="55"/>
    </row>
    <row r="71" spans="1:8" ht="15">
      <c r="A71" s="51"/>
      <c r="B71" s="52" t="s">
        <v>152</v>
      </c>
      <c r="C71" s="53"/>
      <c r="D71" s="54">
        <f t="shared" si="0"/>
        <v>0</v>
      </c>
      <c r="E71" s="54"/>
      <c r="F71" s="55"/>
      <c r="G71" s="55"/>
      <c r="H71" s="55"/>
    </row>
    <row r="72" spans="1:8" ht="15">
      <c r="A72" s="51"/>
      <c r="B72" s="52" t="s">
        <v>112</v>
      </c>
      <c r="C72" s="53"/>
      <c r="D72" s="54">
        <f t="shared" si="0"/>
        <v>0</v>
      </c>
      <c r="E72" s="54"/>
      <c r="F72" s="55"/>
      <c r="G72" s="55"/>
      <c r="H72" s="55"/>
    </row>
    <row r="73" spans="1:8" ht="15">
      <c r="A73" s="51"/>
      <c r="B73" s="52" t="s">
        <v>153</v>
      </c>
      <c r="C73" s="53"/>
      <c r="D73" s="54">
        <f t="shared" si="0"/>
        <v>0</v>
      </c>
      <c r="E73" s="54"/>
      <c r="F73" s="55"/>
      <c r="G73" s="55"/>
      <c r="H73" s="55"/>
    </row>
    <row r="74" spans="1:8" ht="15">
      <c r="A74" s="51"/>
      <c r="B74" s="52" t="s">
        <v>154</v>
      </c>
      <c r="C74" s="53" t="s">
        <v>95</v>
      </c>
      <c r="D74" s="54">
        <f t="shared" si="0"/>
        <v>0</v>
      </c>
      <c r="E74" s="54"/>
      <c r="F74" s="54"/>
      <c r="G74" s="55"/>
      <c r="H74" s="55"/>
    </row>
    <row r="75" spans="1:8" ht="15">
      <c r="A75" s="47"/>
      <c r="B75" s="47"/>
      <c r="C75" s="47"/>
      <c r="D75" s="47"/>
      <c r="E75" s="47"/>
      <c r="F75" s="47"/>
      <c r="G75" s="47"/>
      <c r="H75" s="47"/>
    </row>
    <row r="76" spans="1:8" ht="15">
      <c r="A76" s="48" t="s">
        <v>155</v>
      </c>
      <c r="B76" s="48"/>
      <c r="C76" s="73"/>
      <c r="D76" s="73"/>
      <c r="E76" s="196" t="s">
        <v>292</v>
      </c>
      <c r="F76" s="196"/>
      <c r="G76" s="75"/>
      <c r="H76" s="75"/>
    </row>
    <row r="77" spans="1:8" ht="15">
      <c r="A77" s="48"/>
      <c r="B77" s="48"/>
      <c r="C77" s="76" t="s">
        <v>39</v>
      </c>
      <c r="D77" s="77"/>
      <c r="E77" s="252" t="s">
        <v>40</v>
      </c>
      <c r="F77" s="252"/>
      <c r="G77" s="78"/>
      <c r="H77" s="78"/>
    </row>
    <row r="78" spans="1:8" ht="15">
      <c r="A78" s="48"/>
      <c r="B78" s="48"/>
      <c r="C78" s="79"/>
      <c r="D78" s="80"/>
      <c r="E78" s="80"/>
      <c r="F78" s="80"/>
      <c r="G78" s="80"/>
      <c r="H78" s="80"/>
    </row>
    <row r="79" spans="1:8" ht="15">
      <c r="A79" s="81"/>
      <c r="B79" s="81"/>
      <c r="C79" s="82"/>
      <c r="D79" s="80"/>
      <c r="E79" s="80"/>
      <c r="F79" s="80"/>
      <c r="G79" s="80"/>
      <c r="H79" s="80"/>
    </row>
    <row r="80" spans="1:8" ht="15">
      <c r="A80" s="48" t="s">
        <v>156</v>
      </c>
      <c r="B80" s="81"/>
      <c r="C80" s="74"/>
      <c r="D80" s="73"/>
      <c r="E80" s="196" t="s">
        <v>82</v>
      </c>
      <c r="F80" s="196"/>
      <c r="G80" s="75"/>
      <c r="H80" s="75"/>
    </row>
    <row r="81" spans="1:8" ht="15">
      <c r="A81" s="47"/>
      <c r="B81" s="48"/>
      <c r="C81" s="76" t="s">
        <v>39</v>
      </c>
      <c r="D81" s="77"/>
      <c r="E81" s="252" t="s">
        <v>40</v>
      </c>
      <c r="F81" s="252"/>
      <c r="G81" s="78"/>
      <c r="H81" s="78"/>
    </row>
    <row r="82" spans="1:8" ht="15">
      <c r="A82" s="84" t="s">
        <v>27</v>
      </c>
      <c r="B82" s="48"/>
      <c r="C82" s="85"/>
      <c r="D82" s="86"/>
      <c r="E82" s="196" t="s">
        <v>157</v>
      </c>
      <c r="F82" s="196"/>
      <c r="G82" s="87"/>
      <c r="H82" s="87"/>
    </row>
    <row r="83" spans="1:8" ht="15">
      <c r="A83" s="48"/>
      <c r="B83" s="48"/>
      <c r="C83" s="76" t="s">
        <v>39</v>
      </c>
      <c r="D83" s="77"/>
      <c r="E83" s="252" t="s">
        <v>40</v>
      </c>
      <c r="F83" s="252"/>
      <c r="G83" s="78"/>
      <c r="H83" s="78"/>
    </row>
  </sheetData>
  <sheetProtection/>
  <mergeCells count="12">
    <mergeCell ref="D3:D4"/>
    <mergeCell ref="E3:F3"/>
    <mergeCell ref="A1:H1"/>
    <mergeCell ref="E82:F82"/>
    <mergeCell ref="G3:H3"/>
    <mergeCell ref="A3:B4"/>
    <mergeCell ref="C3:C4"/>
    <mergeCell ref="E83:F83"/>
    <mergeCell ref="E76:F76"/>
    <mergeCell ref="E77:F77"/>
    <mergeCell ref="E80:F80"/>
    <mergeCell ref="E81:F81"/>
  </mergeCells>
  <printOptions/>
  <pageMargins left="0.45" right="0.14" top="0.37" bottom="0.55" header="0.5" footer="0.5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2015-10-27T12:55:14Z</cp:lastPrinted>
  <dcterms:created xsi:type="dcterms:W3CDTF">2002-03-11T10:22:12Z</dcterms:created>
  <dcterms:modified xsi:type="dcterms:W3CDTF">2015-10-27T12:55:16Z</dcterms:modified>
  <cp:category/>
  <cp:version/>
  <cp:contentType/>
  <cp:contentStatus/>
</cp:coreProperties>
</file>